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jordysank/Downloads/"/>
    </mc:Choice>
  </mc:AlternateContent>
  <xr:revisionPtr revIDLastSave="0" documentId="13_ncr:20001_{91179326-ACCF-1246-908C-1BACBC42EE8F}" xr6:coauthVersionLast="47" xr6:coauthVersionMax="47" xr10:uidLastSave="{00000000-0000-0000-0000-000000000000}"/>
  <bookViews>
    <workbookView xWindow="0" yWindow="760" windowWidth="30240" windowHeight="18880" activeTab="1" xr2:uid="{00000000-000D-0000-FFFF-FFFF00000000}"/>
  </bookViews>
  <sheets>
    <sheet name="Budget Summary" sheetId="1" r:id="rId1"/>
    <sheet name="Full Budget "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9" roundtripDataChecksum="jx/5kBX/5ATc7Gdl8gXvaioZURBnjJMtpZSXBz8IJA4="/>
    </ext>
  </extLst>
</workbook>
</file>

<file path=xl/calcChain.xml><?xml version="1.0" encoding="utf-8"?>
<calcChain xmlns="http://schemas.openxmlformats.org/spreadsheetml/2006/main">
  <c r="S273" i="2" l="1"/>
  <c r="S272" i="2"/>
  <c r="S271" i="2"/>
  <c r="I271" i="2"/>
  <c r="AG271" i="2" s="1"/>
  <c r="S270" i="2"/>
  <c r="S268" i="2"/>
  <c r="S267" i="2"/>
  <c r="I267" i="2"/>
  <c r="AG267" i="2" s="1"/>
  <c r="S266" i="2"/>
  <c r="I266" i="2"/>
  <c r="AG266" i="2" s="1"/>
  <c r="S264" i="2"/>
  <c r="S263" i="2"/>
  <c r="S261" i="2"/>
  <c r="S260" i="2"/>
  <c r="S259" i="2"/>
  <c r="S258" i="2"/>
  <c r="S257" i="2"/>
  <c r="I257" i="2"/>
  <c r="AG257" i="2" s="1"/>
  <c r="L256" i="2"/>
  <c r="S256" i="2" s="1"/>
  <c r="I256" i="2"/>
  <c r="AG256" i="2" s="1"/>
  <c r="P255" i="2"/>
  <c r="O255" i="2"/>
  <c r="N255" i="2"/>
  <c r="M255" i="2"/>
  <c r="L255" i="2"/>
  <c r="S254" i="2"/>
  <c r="I253" i="2"/>
  <c r="AG253" i="2" s="1"/>
  <c r="I252" i="2"/>
  <c r="AG252" i="2" s="1"/>
  <c r="S251" i="2"/>
  <c r="S250" i="2"/>
  <c r="S249" i="2"/>
  <c r="I249" i="2"/>
  <c r="AG249" i="2" s="1"/>
  <c r="S248" i="2"/>
  <c r="I248" i="2"/>
  <c r="AG248" i="2" s="1"/>
  <c r="AG247" i="2"/>
  <c r="S247" i="2"/>
  <c r="I247" i="2"/>
  <c r="S246" i="2"/>
  <c r="I246" i="2"/>
  <c r="M245" i="2"/>
  <c r="S244" i="2"/>
  <c r="S243" i="2"/>
  <c r="S242" i="2"/>
  <c r="S241" i="2"/>
  <c r="F240" i="2"/>
  <c r="I240" i="2" s="1"/>
  <c r="AG240" i="2" s="1"/>
  <c r="AG239" i="2"/>
  <c r="I239" i="2"/>
  <c r="Q239" i="2" s="1"/>
  <c r="S239" i="2" s="1"/>
  <c r="S238" i="2"/>
  <c r="S237" i="2"/>
  <c r="I236" i="2"/>
  <c r="Q236" i="2" s="1"/>
  <c r="S236" i="2" s="1"/>
  <c r="I235" i="2"/>
  <c r="AG235" i="2" s="1"/>
  <c r="N234" i="2"/>
  <c r="S234" i="2" s="1"/>
  <c r="I234" i="2"/>
  <c r="AG234" i="2" s="1"/>
  <c r="S233" i="2"/>
  <c r="S232" i="2"/>
  <c r="M231" i="2"/>
  <c r="S231" i="2" s="1"/>
  <c r="I231" i="2"/>
  <c r="AG231" i="2" s="1"/>
  <c r="I230" i="2"/>
  <c r="N230" i="2" s="1"/>
  <c r="S230" i="2" s="1"/>
  <c r="S229" i="2"/>
  <c r="S228" i="2"/>
  <c r="I227" i="2"/>
  <c r="AG227" i="2" s="1"/>
  <c r="I226" i="2"/>
  <c r="AG226" i="2" s="1"/>
  <c r="I225" i="2"/>
  <c r="Q225" i="2" s="1"/>
  <c r="S225" i="2" s="1"/>
  <c r="I224" i="2"/>
  <c r="AG224" i="2" s="1"/>
  <c r="I223" i="2"/>
  <c r="S222" i="2"/>
  <c r="S221" i="2"/>
  <c r="S219" i="2"/>
  <c r="S218" i="2"/>
  <c r="S217" i="2"/>
  <c r="I216" i="2"/>
  <c r="AG216" i="2" s="1"/>
  <c r="I215" i="2"/>
  <c r="AG215" i="2" s="1"/>
  <c r="M214" i="2"/>
  <c r="S214" i="2" s="1"/>
  <c r="I214" i="2"/>
  <c r="AG214" i="2" s="1"/>
  <c r="S213" i="2"/>
  <c r="S212" i="2"/>
  <c r="S211" i="2"/>
  <c r="I211" i="2"/>
  <c r="AG211" i="2" s="1"/>
  <c r="S210" i="2"/>
  <c r="I210" i="2"/>
  <c r="I212" i="2" s="1"/>
  <c r="S208" i="2"/>
  <c r="S207" i="2"/>
  <c r="S206" i="2"/>
  <c r="S205" i="2"/>
  <c r="I205" i="2"/>
  <c r="I206" i="2" s="1"/>
  <c r="AG206" i="2" s="1"/>
  <c r="S204" i="2"/>
  <c r="S203" i="2"/>
  <c r="S202" i="2"/>
  <c r="I202" i="2"/>
  <c r="I201" i="2"/>
  <c r="AG201" i="2" s="1"/>
  <c r="S200" i="2"/>
  <c r="I200" i="2"/>
  <c r="AG200" i="2" s="1"/>
  <c r="S199" i="2"/>
  <c r="S198" i="2"/>
  <c r="S197" i="2"/>
  <c r="I197" i="2"/>
  <c r="AG197" i="2" s="1"/>
  <c r="S196" i="2"/>
  <c r="I196" i="2"/>
  <c r="AG196" i="2" s="1"/>
  <c r="I195" i="2"/>
  <c r="AG195" i="2" s="1"/>
  <c r="S194" i="2"/>
  <c r="I194" i="2"/>
  <c r="AG194" i="2" s="1"/>
  <c r="S193" i="2"/>
  <c r="I193" i="2"/>
  <c r="AG193" i="2" s="1"/>
  <c r="I192" i="2"/>
  <c r="AG192" i="2" s="1"/>
  <c r="S191" i="2"/>
  <c r="I191" i="2"/>
  <c r="AG191" i="2" s="1"/>
  <c r="I190" i="2"/>
  <c r="AG190" i="2" s="1"/>
  <c r="S189" i="2"/>
  <c r="I189" i="2"/>
  <c r="AG189" i="2" s="1"/>
  <c r="S188" i="2"/>
  <c r="I188" i="2"/>
  <c r="AG188" i="2" s="1"/>
  <c r="AG187" i="2"/>
  <c r="S187" i="2"/>
  <c r="I187" i="2"/>
  <c r="I186" i="2"/>
  <c r="AG186" i="2" s="1"/>
  <c r="S185" i="2"/>
  <c r="I185" i="2"/>
  <c r="AG185" i="2" s="1"/>
  <c r="AG184" i="2"/>
  <c r="S184" i="2"/>
  <c r="I184" i="2"/>
  <c r="S183" i="2"/>
  <c r="I183" i="2"/>
  <c r="S182" i="2"/>
  <c r="S180" i="2"/>
  <c r="S179" i="2"/>
  <c r="S178" i="2"/>
  <c r="I178" i="2"/>
  <c r="AG178" i="2" s="1"/>
  <c r="S177" i="2"/>
  <c r="I177" i="2"/>
  <c r="AG177" i="2" s="1"/>
  <c r="S176" i="2"/>
  <c r="I176" i="2"/>
  <c r="AG176" i="2" s="1"/>
  <c r="I175" i="2"/>
  <c r="AG175" i="2" s="1"/>
  <c r="AG174" i="2"/>
  <c r="S174" i="2"/>
  <c r="I174" i="2"/>
  <c r="S172" i="2"/>
  <c r="S171" i="2"/>
  <c r="I171" i="2"/>
  <c r="S170" i="2"/>
  <c r="I170" i="2"/>
  <c r="AG170" i="2" s="1"/>
  <c r="AG169" i="2"/>
  <c r="S169" i="2"/>
  <c r="I169" i="2"/>
  <c r="S168" i="2"/>
  <c r="I168" i="2"/>
  <c r="AG168" i="2" s="1"/>
  <c r="S166" i="2"/>
  <c r="S165" i="2"/>
  <c r="I165" i="2"/>
  <c r="AG165" i="2" s="1"/>
  <c r="AG164" i="2"/>
  <c r="S164" i="2"/>
  <c r="I164" i="2"/>
  <c r="S163" i="2"/>
  <c r="I163" i="2"/>
  <c r="AG163" i="2" s="1"/>
  <c r="AG162" i="2"/>
  <c r="S162" i="2"/>
  <c r="I162" i="2"/>
  <c r="S161" i="2"/>
  <c r="I161" i="2"/>
  <c r="AG161" i="2" s="1"/>
  <c r="S160" i="2"/>
  <c r="I160" i="2"/>
  <c r="AG160" i="2" s="1"/>
  <c r="S159" i="2"/>
  <c r="I159" i="2"/>
  <c r="AG159" i="2" s="1"/>
  <c r="I158" i="2"/>
  <c r="AG158" i="2" s="1"/>
  <c r="S156" i="2"/>
  <c r="S155" i="2"/>
  <c r="S154" i="2"/>
  <c r="I153" i="2"/>
  <c r="AG153" i="2" s="1"/>
  <c r="I152" i="2"/>
  <c r="AG152" i="2" s="1"/>
  <c r="I151" i="2"/>
  <c r="AG151" i="2" s="1"/>
  <c r="I150" i="2"/>
  <c r="AG150" i="2" s="1"/>
  <c r="I149" i="2"/>
  <c r="AG149" i="2" s="1"/>
  <c r="I148" i="2"/>
  <c r="AG148" i="2" s="1"/>
  <c r="S147" i="2"/>
  <c r="S146" i="2"/>
  <c r="S145" i="2"/>
  <c r="I145" i="2"/>
  <c r="AG145" i="2" s="1"/>
  <c r="S144" i="2"/>
  <c r="I144" i="2"/>
  <c r="AG144" i="2" s="1"/>
  <c r="I143" i="2"/>
  <c r="AG143" i="2" s="1"/>
  <c r="S142" i="2"/>
  <c r="I142" i="2"/>
  <c r="AG142" i="2" s="1"/>
  <c r="S141" i="2"/>
  <c r="I141" i="2"/>
  <c r="AG141" i="2" s="1"/>
  <c r="S139" i="2"/>
  <c r="S138" i="2"/>
  <c r="S137" i="2"/>
  <c r="I136" i="2"/>
  <c r="I137" i="2" s="1"/>
  <c r="S135" i="2"/>
  <c r="S134" i="2"/>
  <c r="AG133" i="2"/>
  <c r="S133" i="2"/>
  <c r="I133" i="2"/>
  <c r="I132" i="2"/>
  <c r="AG132" i="2" s="1"/>
  <c r="S131" i="2"/>
  <c r="I131" i="2"/>
  <c r="AG131" i="2" s="1"/>
  <c r="S129" i="2"/>
  <c r="S128" i="2"/>
  <c r="I128" i="2"/>
  <c r="AG128" i="2" s="1"/>
  <c r="AG127" i="2"/>
  <c r="S127" i="2"/>
  <c r="I127" i="2"/>
  <c r="S126" i="2"/>
  <c r="I126" i="2"/>
  <c r="AG126" i="2" s="1"/>
  <c r="S125" i="2"/>
  <c r="I125" i="2"/>
  <c r="AG125" i="2" s="1"/>
  <c r="S124" i="2"/>
  <c r="I124" i="2"/>
  <c r="S122" i="2"/>
  <c r="I121" i="2"/>
  <c r="AG121" i="2" s="1"/>
  <c r="I120" i="2"/>
  <c r="AG120" i="2" s="1"/>
  <c r="I119" i="2"/>
  <c r="AG119" i="2" s="1"/>
  <c r="I118" i="2"/>
  <c r="AG118" i="2" s="1"/>
  <c r="I117" i="2"/>
  <c r="M117" i="2" s="1"/>
  <c r="S116" i="2"/>
  <c r="S115" i="2"/>
  <c r="S114" i="2"/>
  <c r="S113" i="2"/>
  <c r="S112" i="2"/>
  <c r="I112" i="2"/>
  <c r="S111" i="2"/>
  <c r="I111" i="2"/>
  <c r="AG111" i="2" s="1"/>
  <c r="S110" i="2"/>
  <c r="S109" i="2"/>
  <c r="S108" i="2"/>
  <c r="I108" i="2"/>
  <c r="AG108" i="2" s="1"/>
  <c r="S107" i="2"/>
  <c r="I107" i="2"/>
  <c r="S106" i="2"/>
  <c r="S104" i="2"/>
  <c r="S103" i="2"/>
  <c r="S102" i="2"/>
  <c r="I102" i="2"/>
  <c r="AG102" i="2" s="1"/>
  <c r="S101" i="2"/>
  <c r="I101" i="2"/>
  <c r="AG101" i="2" s="1"/>
  <c r="S100" i="2"/>
  <c r="I100" i="2"/>
  <c r="AG100" i="2" s="1"/>
  <c r="S99" i="2"/>
  <c r="S98" i="2"/>
  <c r="I97" i="2"/>
  <c r="AG97" i="2" s="1"/>
  <c r="S96" i="2"/>
  <c r="I96" i="2"/>
  <c r="AG96" i="2" s="1"/>
  <c r="S95" i="2"/>
  <c r="I95" i="2"/>
  <c r="AG95" i="2" s="1"/>
  <c r="S94" i="2"/>
  <c r="I94" i="2"/>
  <c r="S93" i="2"/>
  <c r="S91" i="2"/>
  <c r="S90" i="2"/>
  <c r="S89" i="2"/>
  <c r="I89" i="2"/>
  <c r="S88" i="2"/>
  <c r="I88" i="2"/>
  <c r="AG88" i="2" s="1"/>
  <c r="S87" i="2"/>
  <c r="S86" i="2"/>
  <c r="S85" i="2"/>
  <c r="I85" i="2"/>
  <c r="AG85" i="2" s="1"/>
  <c r="S84" i="2"/>
  <c r="I84" i="2"/>
  <c r="S83" i="2"/>
  <c r="S81" i="2"/>
  <c r="S79" i="2"/>
  <c r="I79" i="2"/>
  <c r="AG79" i="2" s="1"/>
  <c r="AG78" i="2"/>
  <c r="I78" i="2"/>
  <c r="I77" i="2"/>
  <c r="AG77" i="2" s="1"/>
  <c r="I76" i="2"/>
  <c r="AG76" i="2" s="1"/>
  <c r="I75" i="2"/>
  <c r="AG75" i="2" s="1"/>
  <c r="S74" i="2"/>
  <c r="I74" i="2"/>
  <c r="S73" i="2"/>
  <c r="S72" i="2"/>
  <c r="I71" i="2"/>
  <c r="AG71" i="2" s="1"/>
  <c r="I70" i="2"/>
  <c r="AG70" i="2" s="1"/>
  <c r="I69" i="2"/>
  <c r="AG69" i="2" s="1"/>
  <c r="I68" i="2"/>
  <c r="AG68" i="2" s="1"/>
  <c r="I67" i="2"/>
  <c r="S66" i="2"/>
  <c r="S65" i="2"/>
  <c r="S64" i="2"/>
  <c r="L63" i="2"/>
  <c r="P63" i="2" s="1"/>
  <c r="I63" i="2"/>
  <c r="I64" i="2" s="1"/>
  <c r="S62" i="2"/>
  <c r="S61" i="2"/>
  <c r="S60" i="2"/>
  <c r="I59" i="2"/>
  <c r="AG59" i="2" s="1"/>
  <c r="N58" i="2"/>
  <c r="S58" i="2" s="1"/>
  <c r="I58" i="2"/>
  <c r="AG58" i="2" s="1"/>
  <c r="N57" i="2"/>
  <c r="S57" i="2" s="1"/>
  <c r="I57" i="2"/>
  <c r="AG57" i="2" s="1"/>
  <c r="I56" i="2"/>
  <c r="N56" i="2" s="1"/>
  <c r="P55" i="2"/>
  <c r="O55" i="2"/>
  <c r="N55" i="2"/>
  <c r="M55" i="2"/>
  <c r="L55" i="2"/>
  <c r="I55" i="2"/>
  <c r="AG55" i="2" s="1"/>
  <c r="S54" i="2"/>
  <c r="S53" i="2"/>
  <c r="S52" i="2"/>
  <c r="S50" i="2"/>
  <c r="I50" i="2"/>
  <c r="I51" i="2" s="1"/>
  <c r="S49" i="2"/>
  <c r="S47" i="2"/>
  <c r="I47" i="2"/>
  <c r="AG47" i="2" s="1"/>
  <c r="I46" i="2"/>
  <c r="AG46" i="2" s="1"/>
  <c r="S45" i="2"/>
  <c r="I45" i="2"/>
  <c r="I48" i="2" s="1"/>
  <c r="S44" i="2"/>
  <c r="S42" i="2"/>
  <c r="I42" i="2"/>
  <c r="I43" i="2" s="1"/>
  <c r="S41" i="2"/>
  <c r="S40" i="2"/>
  <c r="S39" i="2"/>
  <c r="S38" i="2"/>
  <c r="S37" i="2"/>
  <c r="S36" i="2"/>
  <c r="I36" i="2"/>
  <c r="I37" i="2" s="1"/>
  <c r="S35" i="2"/>
  <c r="S33" i="2"/>
  <c r="S32" i="2"/>
  <c r="S31" i="2"/>
  <c r="I30" i="2"/>
  <c r="I29" i="2"/>
  <c r="AG29" i="2" s="1"/>
  <c r="I28" i="2"/>
  <c r="AG28" i="2" s="1"/>
  <c r="I27" i="2"/>
  <c r="AG27" i="2" s="1"/>
  <c r="AG26" i="2"/>
  <c r="S26" i="2"/>
  <c r="I26" i="2"/>
  <c r="S25" i="2"/>
  <c r="S24" i="2"/>
  <c r="I23" i="2"/>
  <c r="AG23" i="2" s="1"/>
  <c r="I22" i="2"/>
  <c r="AG22" i="2" s="1"/>
  <c r="S21" i="2"/>
  <c r="I21" i="2"/>
  <c r="AG21" i="2" s="1"/>
  <c r="S20" i="2"/>
  <c r="I20" i="2"/>
  <c r="AG20" i="2" s="1"/>
  <c r="S19" i="2"/>
  <c r="I19" i="2"/>
  <c r="AG19" i="2" s="1"/>
  <c r="S18" i="2"/>
  <c r="I18" i="2"/>
  <c r="S17" i="2"/>
  <c r="S16" i="2"/>
  <c r="I15" i="2"/>
  <c r="AG15" i="2" s="1"/>
  <c r="I14" i="2"/>
  <c r="AG14" i="2" s="1"/>
  <c r="I13" i="2"/>
  <c r="AG13" i="2" s="1"/>
  <c r="I12" i="2"/>
  <c r="AG12" i="2" s="1"/>
  <c r="I11" i="2"/>
  <c r="AG11" i="2" s="1"/>
  <c r="I10" i="2"/>
  <c r="AG10" i="2" s="1"/>
  <c r="AG9" i="2"/>
  <c r="S9" i="2"/>
  <c r="I9" i="2"/>
  <c r="S8" i="2"/>
  <c r="I8" i="2"/>
  <c r="S7" i="2"/>
  <c r="I7" i="2"/>
  <c r="AG7" i="2" s="1"/>
  <c r="S6" i="2"/>
  <c r="S5" i="2"/>
  <c r="S4" i="2"/>
  <c r="I4" i="2"/>
  <c r="I5" i="2" s="1"/>
  <c r="AG3" i="2"/>
  <c r="I3" i="2"/>
  <c r="A21" i="1"/>
  <c r="A20" i="1"/>
  <c r="A19" i="1"/>
  <c r="A18" i="1"/>
  <c r="A17" i="1"/>
  <c r="A16" i="1"/>
  <c r="A15" i="1"/>
  <c r="A14" i="1"/>
  <c r="A13" i="1"/>
  <c r="A12" i="1"/>
  <c r="A11" i="1"/>
  <c r="A10" i="1"/>
  <c r="A9" i="1"/>
  <c r="A8" i="1"/>
  <c r="A7" i="1"/>
  <c r="A6" i="1"/>
  <c r="A5" i="1"/>
  <c r="A4" i="1"/>
  <c r="A3" i="1"/>
  <c r="AG64" i="2" l="1"/>
  <c r="I62" i="2"/>
  <c r="AG62" i="2" s="1"/>
  <c r="I109" i="2"/>
  <c r="S55" i="2"/>
  <c r="N119" i="2"/>
  <c r="S119" i="2" s="1"/>
  <c r="I24" i="2"/>
  <c r="AG24" i="2" s="1"/>
  <c r="O63" i="2"/>
  <c r="M152" i="2"/>
  <c r="S152" i="2" s="1"/>
  <c r="I222" i="2"/>
  <c r="AG222" i="2" s="1"/>
  <c r="I6" i="2"/>
  <c r="AG6" i="2" s="1"/>
  <c r="AG63" i="2"/>
  <c r="I103" i="2"/>
  <c r="I99" i="2" s="1"/>
  <c r="AG99" i="2" s="1"/>
  <c r="M56" i="2"/>
  <c r="N71" i="2"/>
  <c r="S71" i="2" s="1"/>
  <c r="N149" i="2"/>
  <c r="S149" i="2" s="1"/>
  <c r="AG205" i="2"/>
  <c r="I90" i="2"/>
  <c r="I129" i="2"/>
  <c r="AG8" i="2"/>
  <c r="I86" i="2"/>
  <c r="I31" i="2"/>
  <c r="AG31" i="2" s="1"/>
  <c r="I113" i="2"/>
  <c r="AG113" i="2" s="1"/>
  <c r="I203" i="2"/>
  <c r="AG203" i="2" s="1"/>
  <c r="AG236" i="2"/>
  <c r="I254" i="2"/>
  <c r="I258" i="2"/>
  <c r="I255" i="2" s="1"/>
  <c r="AG255" i="2" s="1"/>
  <c r="I25" i="2"/>
  <c r="AG25" i="2" s="1"/>
  <c r="I154" i="2"/>
  <c r="I147" i="2" s="1"/>
  <c r="AG147" i="2" s="1"/>
  <c r="AG223" i="2"/>
  <c r="Q226" i="2"/>
  <c r="S226" i="2" s="1"/>
  <c r="B7" i="1"/>
  <c r="C7" i="1" s="1"/>
  <c r="AG45" i="2"/>
  <c r="I72" i="2"/>
  <c r="AG72" i="2" s="1"/>
  <c r="N70" i="2"/>
  <c r="S70" i="2" s="1"/>
  <c r="AG107" i="2"/>
  <c r="I179" i="2"/>
  <c r="AG179" i="2" s="1"/>
  <c r="M252" i="2"/>
  <c r="S252" i="2" s="1"/>
  <c r="I198" i="2"/>
  <c r="N68" i="2"/>
  <c r="S68" i="2" s="1"/>
  <c r="I98" i="2"/>
  <c r="I104" i="2" s="1"/>
  <c r="M118" i="2"/>
  <c r="N118" i="2" s="1"/>
  <c r="AG124" i="2"/>
  <c r="M148" i="2"/>
  <c r="N150" i="2"/>
  <c r="S150" i="2" s="1"/>
  <c r="I166" i="2"/>
  <c r="I157" i="2" s="1"/>
  <c r="AG210" i="2"/>
  <c r="I241" i="2"/>
  <c r="I238" i="2" s="1"/>
  <c r="AG238" i="2" s="1"/>
  <c r="S255" i="2"/>
  <c r="N59" i="2"/>
  <c r="S59" i="2" s="1"/>
  <c r="I80" i="2"/>
  <c r="AG80" i="2" s="1"/>
  <c r="I172" i="2"/>
  <c r="I167" i="2" s="1"/>
  <c r="I204" i="2"/>
  <c r="AG204" i="2" s="1"/>
  <c r="Q224" i="2"/>
  <c r="S224" i="2" s="1"/>
  <c r="AG36" i="2"/>
  <c r="AG50" i="2"/>
  <c r="I60" i="2"/>
  <c r="I54" i="2" s="1"/>
  <c r="AG54" i="2" s="1"/>
  <c r="AG74" i="2"/>
  <c r="AG84" i="2"/>
  <c r="I134" i="2"/>
  <c r="I217" i="2"/>
  <c r="AG217" i="2" s="1"/>
  <c r="I237" i="2"/>
  <c r="I250" i="2"/>
  <c r="I245" i="2" s="1"/>
  <c r="AG172" i="2"/>
  <c r="AG212" i="2"/>
  <c r="I209" i="2"/>
  <c r="I218" i="2"/>
  <c r="I233" i="2"/>
  <c r="AG233" i="2" s="1"/>
  <c r="AG237" i="2"/>
  <c r="AG129" i="2"/>
  <c r="I123" i="2"/>
  <c r="AG5" i="2"/>
  <c r="N117" i="2"/>
  <c r="S117" i="2" s="1"/>
  <c r="AG134" i="2"/>
  <c r="I130" i="2"/>
  <c r="AG51" i="2"/>
  <c r="N51" i="2"/>
  <c r="S51" i="2" s="1"/>
  <c r="I49" i="2"/>
  <c r="AG49" i="2" s="1"/>
  <c r="I135" i="2"/>
  <c r="AG135" i="2" s="1"/>
  <c r="AG137" i="2"/>
  <c r="I259" i="2"/>
  <c r="AG90" i="2"/>
  <c r="I87" i="2"/>
  <c r="AG87" i="2" s="1"/>
  <c r="AG48" i="2"/>
  <c r="N48" i="2"/>
  <c r="S48" i="2" s="1"/>
  <c r="I44" i="2"/>
  <c r="AG44" i="2" s="1"/>
  <c r="I52" i="2"/>
  <c r="AG52" i="2" s="1"/>
  <c r="AG43" i="2"/>
  <c r="AG86" i="2"/>
  <c r="I83" i="2"/>
  <c r="AG83" i="2" s="1"/>
  <c r="I91" i="2"/>
  <c r="I182" i="2"/>
  <c r="AG182" i="2" s="1"/>
  <c r="AG198" i="2"/>
  <c r="AG109" i="2"/>
  <c r="I106" i="2"/>
  <c r="AG106" i="2" s="1"/>
  <c r="I114" i="2"/>
  <c r="AG37" i="2"/>
  <c r="I35" i="2"/>
  <c r="AG35" i="2" s="1"/>
  <c r="I38" i="2"/>
  <c r="N157" i="2"/>
  <c r="S157" i="2" s="1"/>
  <c r="AG157" i="2"/>
  <c r="AG30" i="2"/>
  <c r="S56" i="2"/>
  <c r="S118" i="2"/>
  <c r="I146" i="2"/>
  <c r="AG246" i="2"/>
  <c r="M253" i="2"/>
  <c r="S253" i="2" s="1"/>
  <c r="AG56" i="2"/>
  <c r="M67" i="2"/>
  <c r="AG94" i="2"/>
  <c r="I122" i="2"/>
  <c r="N148" i="2"/>
  <c r="S148" i="2" s="1"/>
  <c r="O223" i="2"/>
  <c r="AG225" i="2"/>
  <c r="AG230" i="2"/>
  <c r="I232" i="2"/>
  <c r="Q240" i="2"/>
  <c r="S240" i="2" s="1"/>
  <c r="AG4" i="2"/>
  <c r="AG42" i="2"/>
  <c r="N67" i="2"/>
  <c r="AG103" i="2"/>
  <c r="AG117" i="2"/>
  <c r="AG154" i="2"/>
  <c r="AG166" i="2"/>
  <c r="I180" i="2"/>
  <c r="AG183" i="2"/>
  <c r="AG202" i="2"/>
  <c r="I268" i="2"/>
  <c r="AG18" i="2"/>
  <c r="I41" i="2"/>
  <c r="M63" i="2"/>
  <c r="AG89" i="2"/>
  <c r="AG112" i="2"/>
  <c r="AG171" i="2"/>
  <c r="N215" i="2"/>
  <c r="S215" i="2" s="1"/>
  <c r="I17" i="2"/>
  <c r="AG17" i="2" s="1"/>
  <c r="N63" i="2"/>
  <c r="AG136" i="2"/>
  <c r="AG67" i="2"/>
  <c r="I228" i="2"/>
  <c r="AG250" i="2" l="1"/>
  <c r="I16" i="2"/>
  <c r="AG16" i="2" s="1"/>
  <c r="I199" i="2"/>
  <c r="AG199" i="2" s="1"/>
  <c r="I207" i="2"/>
  <c r="I181" i="2" s="1"/>
  <c r="I110" i="2"/>
  <c r="AG110" i="2" s="1"/>
  <c r="I66" i="2"/>
  <c r="AG66" i="2" s="1"/>
  <c r="AG241" i="2"/>
  <c r="I213" i="2"/>
  <c r="AG213" i="2" s="1"/>
  <c r="I173" i="2"/>
  <c r="AG60" i="2"/>
  <c r="I93" i="2"/>
  <c r="AG93" i="2" s="1"/>
  <c r="AG98" i="2"/>
  <c r="AG254" i="2"/>
  <c r="I251" i="2"/>
  <c r="AG251" i="2" s="1"/>
  <c r="I61" i="2"/>
  <c r="I53" i="2" s="1"/>
  <c r="N80" i="2"/>
  <c r="S80" i="2" s="1"/>
  <c r="I73" i="2"/>
  <c r="AG73" i="2" s="1"/>
  <c r="I81" i="2"/>
  <c r="AG81" i="2" s="1"/>
  <c r="AG258" i="2"/>
  <c r="M123" i="2"/>
  <c r="AG123" i="2"/>
  <c r="AG173" i="2"/>
  <c r="N173" i="2"/>
  <c r="S173" i="2" s="1"/>
  <c r="AG122" i="2"/>
  <c r="I116" i="2"/>
  <c r="AG116" i="2" s="1"/>
  <c r="AG245" i="2"/>
  <c r="N245" i="2"/>
  <c r="AG268" i="2"/>
  <c r="I265" i="2"/>
  <c r="AG218" i="2"/>
  <c r="I208" i="2"/>
  <c r="AG180" i="2"/>
  <c r="I156" i="2"/>
  <c r="N209" i="2"/>
  <c r="S209" i="2" s="1"/>
  <c r="AG209" i="2"/>
  <c r="I39" i="2"/>
  <c r="AG38" i="2"/>
  <c r="AG61" i="2"/>
  <c r="Q63" i="2"/>
  <c r="S63" i="2" s="1"/>
  <c r="AG232" i="2"/>
  <c r="I229" i="2"/>
  <c r="AG229" i="2" s="1"/>
  <c r="P223" i="2"/>
  <c r="P275" i="2" s="1"/>
  <c r="I155" i="2"/>
  <c r="I140" i="2"/>
  <c r="AG146" i="2"/>
  <c r="AG91" i="2"/>
  <c r="I82" i="2"/>
  <c r="I242" i="2"/>
  <c r="AG228" i="2"/>
  <c r="S67" i="2"/>
  <c r="I260" i="2"/>
  <c r="AG259" i="2"/>
  <c r="I244" i="2"/>
  <c r="AG104" i="2"/>
  <c r="I92" i="2"/>
  <c r="N167" i="2"/>
  <c r="S167" i="2" s="1"/>
  <c r="AG167" i="2"/>
  <c r="AG130" i="2"/>
  <c r="N130" i="2"/>
  <c r="S130" i="2" s="1"/>
  <c r="I138" i="2"/>
  <c r="Q43" i="2"/>
  <c r="S43" i="2" s="1"/>
  <c r="AG41" i="2"/>
  <c r="I40" i="2"/>
  <c r="I2" i="2"/>
  <c r="AG114" i="2"/>
  <c r="I105" i="2"/>
  <c r="I32" i="2"/>
  <c r="AG207" i="2" l="1"/>
  <c r="I65" i="2"/>
  <c r="B8" i="1" s="1"/>
  <c r="B3" i="1"/>
  <c r="AG2" i="2"/>
  <c r="N3" i="2"/>
  <c r="I243" i="2"/>
  <c r="AG243" i="2" s="1"/>
  <c r="AG242" i="2"/>
  <c r="I221" i="2"/>
  <c r="AG208" i="2"/>
  <c r="B16" i="1"/>
  <c r="AG82" i="2"/>
  <c r="N82" i="2"/>
  <c r="S82" i="2" s="1"/>
  <c r="B9" i="1"/>
  <c r="AG39" i="2"/>
  <c r="I34" i="2"/>
  <c r="I115" i="2"/>
  <c r="I219" i="2" s="1"/>
  <c r="AG219" i="2" s="1"/>
  <c r="AG138" i="2"/>
  <c r="AG265" i="2"/>
  <c r="L265" i="2"/>
  <c r="B20" i="1"/>
  <c r="AG140" i="2"/>
  <c r="N140" i="2"/>
  <c r="S140" i="2" s="1"/>
  <c r="O245" i="2"/>
  <c r="O275" i="2" s="1"/>
  <c r="S245" i="2"/>
  <c r="AG155" i="2"/>
  <c r="I139" i="2"/>
  <c r="B15" i="1"/>
  <c r="AG181" i="2"/>
  <c r="N181" i="2"/>
  <c r="S181" i="2" s="1"/>
  <c r="AG53" i="2"/>
  <c r="B6" i="1"/>
  <c r="AG156" i="2"/>
  <c r="B14" i="1"/>
  <c r="B5" i="1"/>
  <c r="AG40" i="2"/>
  <c r="N92" i="2"/>
  <c r="S92" i="2" s="1"/>
  <c r="B10" i="1"/>
  <c r="AG92" i="2"/>
  <c r="S223" i="2"/>
  <c r="AG65" i="2"/>
  <c r="B18" i="1"/>
  <c r="AG244" i="2"/>
  <c r="I33" i="2"/>
  <c r="AG33" i="2" s="1"/>
  <c r="AG32" i="2"/>
  <c r="B11" i="1"/>
  <c r="AG105" i="2"/>
  <c r="N105" i="2"/>
  <c r="S105" i="2" s="1"/>
  <c r="AG260" i="2"/>
  <c r="S123" i="2"/>
  <c r="I261" i="2" l="1"/>
  <c r="Q34" i="2"/>
  <c r="B4" i="1"/>
  <c r="AG34" i="2"/>
  <c r="C8" i="1"/>
  <c r="C6" i="1"/>
  <c r="C11" i="1"/>
  <c r="C9" i="1"/>
  <c r="C20" i="1"/>
  <c r="N275" i="2"/>
  <c r="S3" i="2"/>
  <c r="C15" i="1"/>
  <c r="S265" i="2"/>
  <c r="L275" i="2"/>
  <c r="F270" i="2"/>
  <c r="AG261" i="2"/>
  <c r="F263" i="2"/>
  <c r="C14" i="1"/>
  <c r="B12" i="1"/>
  <c r="AG115" i="2"/>
  <c r="AG221" i="2"/>
  <c r="B17" i="1"/>
  <c r="C10" i="1"/>
  <c r="C18" i="1"/>
  <c r="C5" i="1"/>
  <c r="B13" i="1"/>
  <c r="AG139" i="2"/>
  <c r="C16" i="1"/>
  <c r="C3" i="1"/>
  <c r="C12" i="1" l="1"/>
  <c r="I270" i="2"/>
  <c r="C4" i="1"/>
  <c r="C13" i="1"/>
  <c r="I263" i="2"/>
  <c r="C17" i="1"/>
  <c r="Q275" i="2"/>
  <c r="S34" i="2"/>
  <c r="AG263" i="2" l="1"/>
  <c r="I264" i="2"/>
  <c r="I272" i="2"/>
  <c r="AG270" i="2"/>
  <c r="I269" i="2" l="1"/>
  <c r="AG272" i="2"/>
  <c r="I262" i="2"/>
  <c r="J273" i="2"/>
  <c r="AG264" i="2"/>
  <c r="J274" i="2" l="1"/>
  <c r="R262" i="2"/>
  <c r="B19" i="1"/>
  <c r="I273" i="2"/>
  <c r="AG262" i="2"/>
  <c r="B21" i="1"/>
  <c r="AG269" i="2"/>
  <c r="M269" i="2"/>
  <c r="C21" i="1" l="1"/>
  <c r="AG273" i="2"/>
  <c r="I274" i="2"/>
  <c r="AG274" i="2" s="1"/>
  <c r="C19" i="1"/>
  <c r="B22" i="1"/>
  <c r="R275" i="2"/>
  <c r="S262" i="2"/>
  <c r="J276" i="2"/>
  <c r="S269" i="2"/>
  <c r="M275" i="2"/>
  <c r="S275" i="2" s="1"/>
  <c r="S274" i="2" l="1"/>
  <c r="C22" i="1"/>
</calcChain>
</file>

<file path=xl/sharedStrings.xml><?xml version="1.0" encoding="utf-8"?>
<sst xmlns="http://schemas.openxmlformats.org/spreadsheetml/2006/main" count="1730" uniqueCount="707">
  <si>
    <t>BAGEL BOY - BUDGET</t>
  </si>
  <si>
    <t>BUDGET SUMMARY</t>
  </si>
  <si>
    <t>EX VAT</t>
  </si>
  <si>
    <t>Total</t>
  </si>
  <si>
    <t>SCHNO</t>
  </si>
  <si>
    <t>COST DESCRIPTION</t>
  </si>
  <si>
    <t>PRODUCER BUDGET NOTES</t>
  </si>
  <si>
    <t>CURR</t>
  </si>
  <si>
    <t>NO</t>
  </si>
  <si>
    <t>RATE</t>
  </si>
  <si>
    <t>QTY</t>
  </si>
  <si>
    <t>UNITS</t>
  </si>
  <si>
    <t>RECOVERY ITEMS TOTAL</t>
  </si>
  <si>
    <t>Cashflow</t>
  </si>
  <si>
    <t>Finance team notes</t>
  </si>
  <si>
    <t>Sanktuary Answers</t>
  </si>
  <si>
    <t>DETAIL</t>
  </si>
  <si>
    <t>PAYROLL ITEM Y/N/I/R/RC</t>
  </si>
  <si>
    <t>A</t>
  </si>
  <si>
    <t>TALENT</t>
  </si>
  <si>
    <t>No Payment Schedule - Please provide monthly cashflow to generate payment schedule according to the financial needs of the productio.</t>
  </si>
  <si>
    <t>Noted - see inclusion COLUMNS O-V</t>
  </si>
  <si>
    <t>F</t>
  </si>
  <si>
    <t>A01</t>
  </si>
  <si>
    <t>LEAD ROLES</t>
  </si>
  <si>
    <t>No Budget Summary</t>
  </si>
  <si>
    <t>Noted - see BUDGET SUMMARY SHEET</t>
  </si>
  <si>
    <t>F02</t>
  </si>
  <si>
    <t>A01-001</t>
  </si>
  <si>
    <t>RODNEY KATZ</t>
  </si>
  <si>
    <t xml:space="preserve">rehearsal + wardrobe + 3 week shoot </t>
  </si>
  <si>
    <t>ZAR</t>
  </si>
  <si>
    <t>CALL</t>
  </si>
  <si>
    <t>Please advise if there aren't any internal costs.</t>
  </si>
  <si>
    <t>Sanktuary Films does not have offices nor permanent employees therefore there are no Recoverables. Or is the Production fee and Director (Jordy Sank who is the company owner) a recouplable, please advise.</t>
  </si>
  <si>
    <t>F02-02</t>
  </si>
  <si>
    <t>LEAD - 1.     ELSABE</t>
  </si>
  <si>
    <t>06. SHOOT</t>
  </si>
  <si>
    <t>Y</t>
  </si>
  <si>
    <t>ST</t>
  </si>
  <si>
    <t>SUB-TOTAL</t>
  </si>
  <si>
    <t>A02</t>
  </si>
  <si>
    <t>SUPPORTING LEADS</t>
  </si>
  <si>
    <t>F03</t>
  </si>
  <si>
    <t>A02-001</t>
  </si>
  <si>
    <t>THEO</t>
  </si>
  <si>
    <t>F02-04</t>
  </si>
  <si>
    <t>LEAD - 3.     MIENKIE</t>
  </si>
  <si>
    <t>A02-002</t>
  </si>
  <si>
    <t>ROGER</t>
  </si>
  <si>
    <t>F02-05</t>
  </si>
  <si>
    <t>LEAD - 4.     KATHIE</t>
  </si>
  <si>
    <t>A02-003</t>
  </si>
  <si>
    <t>MINKIE</t>
  </si>
  <si>
    <t>F02-06</t>
  </si>
  <si>
    <t>LEAD - 5.     WIKUS</t>
  </si>
  <si>
    <t>A02-004</t>
  </si>
  <si>
    <t xml:space="preserve">RODNEY'S BROTHER </t>
  </si>
  <si>
    <t>A02-005</t>
  </si>
  <si>
    <t xml:space="preserve">RODNEY'S FATHER </t>
  </si>
  <si>
    <t>A02-006</t>
  </si>
  <si>
    <t>RODNEY'S MOTHER</t>
  </si>
  <si>
    <t>A02-007</t>
  </si>
  <si>
    <t>RODNEY'S GRANDMOTHER</t>
  </si>
  <si>
    <t>A02-008</t>
  </si>
  <si>
    <t>MICKEY</t>
  </si>
  <si>
    <t>A02-009</t>
  </si>
  <si>
    <t>TEACHER</t>
  </si>
  <si>
    <t>A03</t>
  </si>
  <si>
    <t>FEATURED ONE LINERS / DAY PLAYERS</t>
  </si>
  <si>
    <t>F06</t>
  </si>
  <si>
    <t>A03-001</t>
  </si>
  <si>
    <t xml:space="preserve">LIBRARIAN </t>
  </si>
  <si>
    <t>F06-02</t>
  </si>
  <si>
    <t>FEATURED EXTRAS - POLICEMAN</t>
  </si>
  <si>
    <t>A03-002</t>
  </si>
  <si>
    <t>BULLY 1</t>
  </si>
  <si>
    <t>F06-03</t>
  </si>
  <si>
    <t>FEATURED EXTRAS - SHEEP FARMER</t>
  </si>
  <si>
    <t>A03-003</t>
  </si>
  <si>
    <t>BULLY 2</t>
  </si>
  <si>
    <t>F06-50</t>
  </si>
  <si>
    <t>FEATURED EXTRAS - BIKER</t>
  </si>
  <si>
    <t>A03-004</t>
  </si>
  <si>
    <t>BULLY 3</t>
  </si>
  <si>
    <t>F06-51</t>
  </si>
  <si>
    <t>FEATURED EXTRAS - WOMAN</t>
  </si>
  <si>
    <t>A03-006</t>
  </si>
  <si>
    <t>MINKIE'S DAD</t>
  </si>
  <si>
    <t>A03-007</t>
  </si>
  <si>
    <t>TOWNFOLK</t>
  </si>
  <si>
    <t>A04</t>
  </si>
  <si>
    <t>EXTRAS (NON-SPEAKING)</t>
  </si>
  <si>
    <t>F07</t>
  </si>
  <si>
    <t>FEATURED EXTRAS (NON-SPEAKING)</t>
  </si>
  <si>
    <t>A04-002</t>
  </si>
  <si>
    <t>Library extras</t>
  </si>
  <si>
    <t>F07-03</t>
  </si>
  <si>
    <t>BACKGROUND EXTRAS - FESTIVAL GOERS</t>
  </si>
  <si>
    <t>A04-003</t>
  </si>
  <si>
    <t>Town Extras</t>
  </si>
  <si>
    <t>A04-004</t>
  </si>
  <si>
    <t>School Extras</t>
  </si>
  <si>
    <t>A04-005</t>
  </si>
  <si>
    <t>Disco Dirks Extras</t>
  </si>
  <si>
    <t>A04-006</t>
  </si>
  <si>
    <t>School Assembly Extras</t>
  </si>
  <si>
    <t>*</t>
  </si>
  <si>
    <t>TOTAL:</t>
  </si>
  <si>
    <t>ST1</t>
  </si>
  <si>
    <t>SUB-TOTAL: ABOVE THE LINE: TALENT</t>
  </si>
  <si>
    <t>EXECUTIVE TEAM</t>
  </si>
  <si>
    <t>G</t>
  </si>
  <si>
    <t>B</t>
  </si>
  <si>
    <t>PRODUCERS - SHOWRUNNERS</t>
  </si>
  <si>
    <t>G01</t>
  </si>
  <si>
    <t>B01-001</t>
  </si>
  <si>
    <t>PRODUCERS</t>
  </si>
  <si>
    <t xml:space="preserve">6 weeks prep + 4.5 week shoot + post prod </t>
  </si>
  <si>
    <t>MONTH</t>
  </si>
  <si>
    <t>Please confirm, is the cost not internal?</t>
  </si>
  <si>
    <t xml:space="preserve">Jordy Sank (director) is the company owner. The producer will be employed via this contract. Should the Director line be under Recoverable? </t>
  </si>
  <si>
    <t xml:space="preserve">Yes please </t>
  </si>
  <si>
    <t>G01-02</t>
  </si>
  <si>
    <t xml:space="preserve">PRODUCERS - </t>
  </si>
  <si>
    <t>02. ALL PHASES</t>
  </si>
  <si>
    <t>SUB-TOTAL: ABOVE THE LINE: EXECUTIVE TEAM</t>
  </si>
  <si>
    <t>DIRECTORS TEAM</t>
  </si>
  <si>
    <t>H</t>
  </si>
  <si>
    <t>C01</t>
  </si>
  <si>
    <t>DIRECTORS</t>
  </si>
  <si>
    <t>H01</t>
  </si>
  <si>
    <t>C01-001</t>
  </si>
  <si>
    <t xml:space="preserve">DIRECTOR </t>
  </si>
  <si>
    <t>Please provide a break down of the cost</t>
  </si>
  <si>
    <t>This is a flat rate, the director Jordy sank is also the company owner and therefore still working during this production phase. The director will be working from January through to packaging and delivery.</t>
  </si>
  <si>
    <t>RC implemented</t>
  </si>
  <si>
    <t>H01-02</t>
  </si>
  <si>
    <t xml:space="preserve">DIRECTOR - </t>
  </si>
  <si>
    <t>RC</t>
  </si>
  <si>
    <t>C02</t>
  </si>
  <si>
    <t>ASSISTANT DIRECTORS</t>
  </si>
  <si>
    <t>H03</t>
  </si>
  <si>
    <t>C02-001</t>
  </si>
  <si>
    <t xml:space="preserve">1ST AD </t>
  </si>
  <si>
    <t>6 week prep + 4.5 weeks shoot</t>
  </si>
  <si>
    <t>WEEK</t>
  </si>
  <si>
    <t>H03-02</t>
  </si>
  <si>
    <t>C02-002</t>
  </si>
  <si>
    <t>2nd AD</t>
  </si>
  <si>
    <t>C02-003</t>
  </si>
  <si>
    <t xml:space="preserve">3RD AD </t>
  </si>
  <si>
    <t>H03-03</t>
  </si>
  <si>
    <t>C03</t>
  </si>
  <si>
    <t>SCRIPT &amp; CONTINUITY</t>
  </si>
  <si>
    <t>H04</t>
  </si>
  <si>
    <t>C03-001</t>
  </si>
  <si>
    <t xml:space="preserve">SCRIPT SUPERVISOR / CONTINUITY </t>
  </si>
  <si>
    <t>H04-02</t>
  </si>
  <si>
    <t>What formula should be in this column, please advise?</t>
  </si>
  <si>
    <t>Sub total Directors Team (SUM OF K42+K46+K49</t>
  </si>
  <si>
    <t>I</t>
  </si>
  <si>
    <t>PRODUCTION TEAM</t>
  </si>
  <si>
    <t>D01</t>
  </si>
  <si>
    <t>PRODUCTION CREW</t>
  </si>
  <si>
    <t>I01</t>
  </si>
  <si>
    <t>D01-001</t>
  </si>
  <si>
    <t xml:space="preserve">LINE PRODUCER </t>
  </si>
  <si>
    <t>I01-02</t>
  </si>
  <si>
    <t>D01-002</t>
  </si>
  <si>
    <t xml:space="preserve">PRODUCTION MANAGER </t>
  </si>
  <si>
    <t>I01-03</t>
  </si>
  <si>
    <t>D01-003</t>
  </si>
  <si>
    <t xml:space="preserve">PRODUCTION CO-ORDINATOR </t>
  </si>
  <si>
    <t>I01-04</t>
  </si>
  <si>
    <t xml:space="preserve">PRODUCTION CO-ORDINATOR &amp; 2ND AD </t>
  </si>
  <si>
    <t>only shoot</t>
  </si>
  <si>
    <t>D01-004</t>
  </si>
  <si>
    <t>PRODUCTION RUNNER</t>
  </si>
  <si>
    <t>I01-05</t>
  </si>
  <si>
    <t xml:space="preserve">PRODUCTION RUNNER </t>
  </si>
  <si>
    <t>D01-005</t>
  </si>
  <si>
    <t xml:space="preserve">PRODUCTION DRIVER </t>
  </si>
  <si>
    <t>E01</t>
  </si>
  <si>
    <t>ACCOUNTS DEPARTMENT</t>
  </si>
  <si>
    <t>J</t>
  </si>
  <si>
    <t>E01-001</t>
  </si>
  <si>
    <t xml:space="preserve">PRODUCTION ACCOUNTANT </t>
  </si>
  <si>
    <t>J002</t>
  </si>
  <si>
    <t>L</t>
  </si>
  <si>
    <t>CAMERA DEPARTMENT</t>
  </si>
  <si>
    <t>F01</t>
  </si>
  <si>
    <t>CAMERA CREW</t>
  </si>
  <si>
    <t>L01</t>
  </si>
  <si>
    <t>F01-001</t>
  </si>
  <si>
    <t xml:space="preserve">DOP / CAMERA HOD </t>
  </si>
  <si>
    <t>L01-02</t>
  </si>
  <si>
    <t>F01-002</t>
  </si>
  <si>
    <t xml:space="preserve">FOCUS PULLER </t>
  </si>
  <si>
    <t>L01-03</t>
  </si>
  <si>
    <t>F01-003</t>
  </si>
  <si>
    <t>LOADER</t>
  </si>
  <si>
    <t>F01-004</t>
  </si>
  <si>
    <t xml:space="preserve">CAMERA ASSISTANT </t>
  </si>
  <si>
    <t>L01-04</t>
  </si>
  <si>
    <t>F01-005</t>
  </si>
  <si>
    <t>DIT</t>
  </si>
  <si>
    <t>X01-05</t>
  </si>
  <si>
    <t>POST CREW - DIT</t>
  </si>
  <si>
    <t>CAMERA GEAR</t>
  </si>
  <si>
    <t>L02</t>
  </si>
  <si>
    <t>F02-001</t>
  </si>
  <si>
    <t xml:space="preserve">CAMERA KIT </t>
  </si>
  <si>
    <t>DAY</t>
  </si>
  <si>
    <t>Camera operator needed for 5 weeks, please advise on the discrepancy.</t>
  </si>
  <si>
    <t xml:space="preserve">The DOP is needed for an extra two weeks for pre-production (please see schedule - they will be on the recce, doing the shot breakdown, final shotlist and equipment list. </t>
  </si>
  <si>
    <t>#REF!</t>
  </si>
  <si>
    <t>L02-02</t>
  </si>
  <si>
    <t>CAMERA KIT - MAIN PACKAGE</t>
  </si>
  <si>
    <t>C</t>
  </si>
  <si>
    <t>F02-002</t>
  </si>
  <si>
    <t>FOCUS PULLER KIT</t>
  </si>
  <si>
    <t>F02-003</t>
  </si>
  <si>
    <t>LENSES</t>
  </si>
  <si>
    <t>F02-004</t>
  </si>
  <si>
    <t>CAMERA ACCESSORIES</t>
  </si>
  <si>
    <t>ALLOW</t>
  </si>
  <si>
    <t>F02-005</t>
  </si>
  <si>
    <t>MONITORS AND VT KIT</t>
  </si>
  <si>
    <t>F02-006</t>
  </si>
  <si>
    <t>CAMERA KIT - CONSUMABLES</t>
  </si>
  <si>
    <t>L02-05</t>
  </si>
  <si>
    <t>M</t>
  </si>
  <si>
    <t>SOUND DEPARTMENT</t>
  </si>
  <si>
    <t>SOUND CREW</t>
  </si>
  <si>
    <t>M01</t>
  </si>
  <si>
    <t>G01-001</t>
  </si>
  <si>
    <t xml:space="preserve">SOUND RECORDIST </t>
  </si>
  <si>
    <t>M01-02</t>
  </si>
  <si>
    <t>G01-002</t>
  </si>
  <si>
    <t xml:space="preserve">BOOM OPERATOR </t>
  </si>
  <si>
    <t>M01-03</t>
  </si>
  <si>
    <t>G02</t>
  </si>
  <si>
    <t>SOUND GEAR</t>
  </si>
  <si>
    <t>M02</t>
  </si>
  <si>
    <t>G02-001</t>
  </si>
  <si>
    <t>SOUND GEAR - PACKAGE</t>
  </si>
  <si>
    <t>M02-02</t>
  </si>
  <si>
    <t>G02-002</t>
  </si>
  <si>
    <t>SOUND GEAR - CONSUMABLES</t>
  </si>
  <si>
    <t>M02-03</t>
  </si>
  <si>
    <t>N</t>
  </si>
  <si>
    <t>LIGHTING DEPARTMENT</t>
  </si>
  <si>
    <t>LIGHTING CREW</t>
  </si>
  <si>
    <t>N01</t>
  </si>
  <si>
    <t>H01-001</t>
  </si>
  <si>
    <t xml:space="preserve">GAFFER </t>
  </si>
  <si>
    <t>N01-02</t>
  </si>
  <si>
    <t>H01-002</t>
  </si>
  <si>
    <t xml:space="preserve">BEST BOY - LIGHTING </t>
  </si>
  <si>
    <t>N01-03</t>
  </si>
  <si>
    <t>H01-003</t>
  </si>
  <si>
    <t xml:space="preserve">LIGHTING CREW - SPARK </t>
  </si>
  <si>
    <t>N01-04</t>
  </si>
  <si>
    <t>H01-004</t>
  </si>
  <si>
    <t>LIGHTING CREW - GENNY OPERATOR</t>
  </si>
  <si>
    <t>H02</t>
  </si>
  <si>
    <t>LIGHTING GEAR</t>
  </si>
  <si>
    <t>N02</t>
  </si>
  <si>
    <t>H02-001</t>
  </si>
  <si>
    <t>LIGHTING GEAR - PACKAGE</t>
  </si>
  <si>
    <t>N02-02</t>
  </si>
  <si>
    <t>H02-002</t>
  </si>
  <si>
    <t>LIGHTING GEAR - CONSUMABLES</t>
  </si>
  <si>
    <t>N02-03</t>
  </si>
  <si>
    <t>H02-003</t>
  </si>
  <si>
    <t>LIGHTING GEAR - GENERATOR</t>
  </si>
  <si>
    <t>N02-04</t>
  </si>
  <si>
    <t>O</t>
  </si>
  <si>
    <t>GRIPS DEPARTMENT</t>
  </si>
  <si>
    <t>GRIP CREW</t>
  </si>
  <si>
    <t>O01</t>
  </si>
  <si>
    <t>I01-001</t>
  </si>
  <si>
    <t xml:space="preserve">GRIP </t>
  </si>
  <si>
    <t>O01-02</t>
  </si>
  <si>
    <t>I01-002</t>
  </si>
  <si>
    <t>BEST BOY - GRIPS AND ASSISTANT</t>
  </si>
  <si>
    <t>O01-03</t>
  </si>
  <si>
    <t xml:space="preserve">BEST BOY - GRIPS </t>
  </si>
  <si>
    <t>I02</t>
  </si>
  <si>
    <t>GRIP EQUIPMENT</t>
  </si>
  <si>
    <t>O02</t>
  </si>
  <si>
    <t>I02-001</t>
  </si>
  <si>
    <t>GRIP EQUIPMENT - PACKAGE</t>
  </si>
  <si>
    <t>O02-02</t>
  </si>
  <si>
    <t>I02-002</t>
  </si>
  <si>
    <t>GRIP EQUIPMENT - CONSUMABLES</t>
  </si>
  <si>
    <t>O02-04</t>
  </si>
  <si>
    <t>Q</t>
  </si>
  <si>
    <t>ART DEPARTMENT</t>
  </si>
  <si>
    <t>J01</t>
  </si>
  <si>
    <t>ART CREW</t>
  </si>
  <si>
    <t>Q01</t>
  </si>
  <si>
    <t>J01-001</t>
  </si>
  <si>
    <t xml:space="preserve">ART DIRECTOR </t>
  </si>
  <si>
    <t>Q01-02</t>
  </si>
  <si>
    <t>J01-002</t>
  </si>
  <si>
    <t xml:space="preserve">SET DRESSER </t>
  </si>
  <si>
    <t>Q01-04</t>
  </si>
  <si>
    <t>J01-003</t>
  </si>
  <si>
    <t xml:space="preserve">PROPS MASTER </t>
  </si>
  <si>
    <t>Q01-06</t>
  </si>
  <si>
    <t>J01-004</t>
  </si>
  <si>
    <t>PROPS BUYER</t>
  </si>
  <si>
    <t>J01-005</t>
  </si>
  <si>
    <t>ART ASSISTANTS/ STANDBY</t>
  </si>
  <si>
    <t>J02</t>
  </si>
  <si>
    <t>ART GENERAL COSTS</t>
  </si>
  <si>
    <t>Q02</t>
  </si>
  <si>
    <t>J02-001</t>
  </si>
  <si>
    <t>ART COSTS - SET DRESSING</t>
  </si>
  <si>
    <t>Q02-02</t>
  </si>
  <si>
    <t>J02-002</t>
  </si>
  <si>
    <t>ART COSTS - PROPS</t>
  </si>
  <si>
    <t>Q02-03</t>
  </si>
  <si>
    <t>J02-003</t>
  </si>
  <si>
    <t>ART COSTS - ACTION VEHICLE 1</t>
  </si>
  <si>
    <t>Q02-04</t>
  </si>
  <si>
    <t>ART COSTS - ACTION VEHICLES</t>
  </si>
  <si>
    <t>KWIKSILWER MAIN CAR</t>
  </si>
  <si>
    <t>J02-004</t>
  </si>
  <si>
    <t>ART COSTS - ACTION VEHICLE 2</t>
  </si>
  <si>
    <t>Q02-05</t>
  </si>
  <si>
    <t>WIKUS</t>
  </si>
  <si>
    <t>J02-005</t>
  </si>
  <si>
    <t>ART COSTS - ACTION VEHICLES Non descript cars</t>
  </si>
  <si>
    <t>Q02-06</t>
  </si>
  <si>
    <t>POLICE BIKE</t>
  </si>
  <si>
    <t>J03</t>
  </si>
  <si>
    <t>PICTURE ANIMALS</t>
  </si>
  <si>
    <t>Q09</t>
  </si>
  <si>
    <t>J03-001</t>
  </si>
  <si>
    <t>PICTURE ANIMALS - SNAKE</t>
  </si>
  <si>
    <t>Q09-02</t>
  </si>
  <si>
    <t>PICTURE ANIMALS - SHEEP - SPCA DONATION</t>
  </si>
  <si>
    <t>J03-004</t>
  </si>
  <si>
    <t>ANIMAL WRANGLER</t>
  </si>
  <si>
    <t>J03-005</t>
  </si>
  <si>
    <t>ANIMAL ANTI CRUELTY</t>
  </si>
  <si>
    <t>J04</t>
  </si>
  <si>
    <t>CHILD MINDER</t>
  </si>
  <si>
    <t>Q12</t>
  </si>
  <si>
    <t>SPECIAL EFFECTS</t>
  </si>
  <si>
    <t>J04-002</t>
  </si>
  <si>
    <t>R</t>
  </si>
  <si>
    <t>COSTUMES &amp; MAKE-UP</t>
  </si>
  <si>
    <t>K01</t>
  </si>
  <si>
    <t>MAKE-UP &amp; HAIR</t>
  </si>
  <si>
    <t>R01</t>
  </si>
  <si>
    <t>K01-001</t>
  </si>
  <si>
    <t>MAKE-UP HOD</t>
  </si>
  <si>
    <t>R01-02</t>
  </si>
  <si>
    <t xml:space="preserve">MAKE-UP CREW </t>
  </si>
  <si>
    <t>K01-002</t>
  </si>
  <si>
    <t xml:space="preserve">MAKE-UP ASSISTANT </t>
  </si>
  <si>
    <t>R01-03</t>
  </si>
  <si>
    <t>K01-003</t>
  </si>
  <si>
    <t xml:space="preserve">CROWD MAKE UP </t>
  </si>
  <si>
    <t>K01-004</t>
  </si>
  <si>
    <t>MAKE-UP COSTS - KIT RENTAL</t>
  </si>
  <si>
    <t>Please explain the difference between Kit Rental and Consumables.</t>
  </si>
  <si>
    <t xml:space="preserve">Consumables cannot be returned or reused. We anticipate that that trance party will have stick on glitter and make up that has to be bought specifically and cannot be reused Therefore they are different to equipment which is rented and then returned. </t>
  </si>
  <si>
    <t>R01-04</t>
  </si>
  <si>
    <t>K01-005</t>
  </si>
  <si>
    <t>MAKE-UP COSTS - CONSUMABLES</t>
  </si>
  <si>
    <t>See answer above</t>
  </si>
  <si>
    <t>R01-05</t>
  </si>
  <si>
    <t>K02</t>
  </si>
  <si>
    <t>WARDROBE</t>
  </si>
  <si>
    <t>R02</t>
  </si>
  <si>
    <t>K02-001</t>
  </si>
  <si>
    <t xml:space="preserve">WARDROBE MISTRESS </t>
  </si>
  <si>
    <t>R02-02</t>
  </si>
  <si>
    <t>K02-002</t>
  </si>
  <si>
    <t xml:space="preserve">WARDROBE ASSISTANT </t>
  </si>
  <si>
    <t>R02-03</t>
  </si>
  <si>
    <t>K02-003</t>
  </si>
  <si>
    <t xml:space="preserve">WARDROBE STANDBY </t>
  </si>
  <si>
    <t>R02-04</t>
  </si>
  <si>
    <t>K02-004</t>
  </si>
  <si>
    <t>WARDROBE CROWD</t>
  </si>
  <si>
    <t>K02-005</t>
  </si>
  <si>
    <t>WARDROBE - PURCHASES &amp; RENTALS</t>
  </si>
  <si>
    <t>R02-05</t>
  </si>
  <si>
    <t>K02-006</t>
  </si>
  <si>
    <t xml:space="preserve">LAUNDRY </t>
  </si>
  <si>
    <t>S</t>
  </si>
  <si>
    <t>LOCATIONS</t>
  </si>
  <si>
    <t>LOCATION FEES</t>
  </si>
  <si>
    <t>S04</t>
  </si>
  <si>
    <t>L01-001</t>
  </si>
  <si>
    <t>LOCATION SCOUT</t>
  </si>
  <si>
    <t>L01-002</t>
  </si>
  <si>
    <t>PERMITS</t>
  </si>
  <si>
    <t>S04-02</t>
  </si>
  <si>
    <t>LOCATION FEES - WILLOWMORE FARM</t>
  </si>
  <si>
    <t>L01-003</t>
  </si>
  <si>
    <t>SCHOOL</t>
  </si>
  <si>
    <t>S04-03</t>
  </si>
  <si>
    <t>LOCATION FEES - WILLOWMORE TOWN</t>
  </si>
  <si>
    <t>L01-004</t>
  </si>
  <si>
    <t xml:space="preserve">OLD TOWN </t>
  </si>
  <si>
    <t>S04-04</t>
  </si>
  <si>
    <t>LOCATION FEES - CT HOUSE 1</t>
  </si>
  <si>
    <t>L01-005</t>
  </si>
  <si>
    <t>LAKE</t>
  </si>
  <si>
    <t>S04-05</t>
  </si>
  <si>
    <t>LOCATION FEES - CT HOUSE 2</t>
  </si>
  <si>
    <t>L01-006</t>
  </si>
  <si>
    <t>DISCO DIRKS</t>
  </si>
  <si>
    <t>S04-06</t>
  </si>
  <si>
    <t>LOCATION FEES - PERMITS</t>
  </si>
  <si>
    <t>L01-007</t>
  </si>
  <si>
    <t>RODNEY'S HOUSE</t>
  </si>
  <si>
    <t>S04-07</t>
  </si>
  <si>
    <t>LOCATION FEES - SUTHERLAND INT</t>
  </si>
  <si>
    <t>L01-008</t>
  </si>
  <si>
    <t>SHUL</t>
  </si>
  <si>
    <t>S04-08</t>
  </si>
  <si>
    <t>LOCATION FEES - SUTHERLAND EXT</t>
  </si>
  <si>
    <t>UNIT CREW</t>
  </si>
  <si>
    <t>S05</t>
  </si>
  <si>
    <t>L02-001</t>
  </si>
  <si>
    <t xml:space="preserve">UNIT MANAGER </t>
  </si>
  <si>
    <t>S05-02</t>
  </si>
  <si>
    <t>L02-002</t>
  </si>
  <si>
    <t xml:space="preserve">UNIT ASSISTANT </t>
  </si>
  <si>
    <t>S05-03</t>
  </si>
  <si>
    <t>L02-003</t>
  </si>
  <si>
    <t>UNIT - SECURITY</t>
  </si>
  <si>
    <t>S06-05</t>
  </si>
  <si>
    <t>UNIT GEAR - SECURITY</t>
  </si>
  <si>
    <t>(junior unit and security)</t>
  </si>
  <si>
    <t>L02-004</t>
  </si>
  <si>
    <t xml:space="preserve">MEDIC </t>
  </si>
  <si>
    <t>S05-04</t>
  </si>
  <si>
    <t>L03</t>
  </si>
  <si>
    <t>UNIT GEAR</t>
  </si>
  <si>
    <t>S06</t>
  </si>
  <si>
    <t>L03-001</t>
  </si>
  <si>
    <t>UNIT GEAR - FULL KIT</t>
  </si>
  <si>
    <t>S06-02</t>
  </si>
  <si>
    <t>L03-002</t>
  </si>
  <si>
    <t>UNIT GEAR - CONSUMABLES</t>
  </si>
  <si>
    <t>L03-003</t>
  </si>
  <si>
    <t>UNIT GEAR - RADIO HIRE</t>
  </si>
  <si>
    <t>S06-04</t>
  </si>
  <si>
    <t>L03-004</t>
  </si>
  <si>
    <t>UNIT GEAR - PORTALOO</t>
  </si>
  <si>
    <t>S06-07</t>
  </si>
  <si>
    <t>travel</t>
  </si>
  <si>
    <t>L03-005</t>
  </si>
  <si>
    <t>UNIT GEAR - CATERING</t>
  </si>
  <si>
    <t>Please provide more information on the line item</t>
  </si>
  <si>
    <t xml:space="preserve">This is tables, chairs, gazibos needed for catering. Unit will organise it. This is from a direct quotation from our unit manager. </t>
  </si>
  <si>
    <t>S06-08</t>
  </si>
  <si>
    <t>UNIT GEAR - CATERING (UNIT)</t>
  </si>
  <si>
    <t>U</t>
  </si>
  <si>
    <t>TRANSPORT &amp; LOGISTICS</t>
  </si>
  <si>
    <t>VEHICLES - FOR COST REPORT ONLY</t>
  </si>
  <si>
    <t>U01</t>
  </si>
  <si>
    <t>M01-001</t>
  </si>
  <si>
    <t>VEHICLE - CAMERA SPRINTER</t>
  </si>
  <si>
    <t>U01-02</t>
  </si>
  <si>
    <t>VEHICLE - CAMERA</t>
  </si>
  <si>
    <t>M01-002</t>
  </si>
  <si>
    <t>VEHICLE - GRIPS SPRINTER</t>
  </si>
  <si>
    <t>U01-03</t>
  </si>
  <si>
    <t>VEHICLE - GRIPS WITH TRAILER</t>
  </si>
  <si>
    <t>M01-003</t>
  </si>
  <si>
    <t>VEHICLE - LIGHTING SPRINTER</t>
  </si>
  <si>
    <t>U01-04</t>
  </si>
  <si>
    <t>VEHICLE - LIGHTING TRUCK</t>
  </si>
  <si>
    <t>M01-004</t>
  </si>
  <si>
    <t>VEHICLE - LIGHTING BAKKIE</t>
  </si>
  <si>
    <t>M01-005</t>
  </si>
  <si>
    <t xml:space="preserve">VEHICLE - Production </t>
  </si>
  <si>
    <t>Weeks</t>
  </si>
  <si>
    <t>U01-05</t>
  </si>
  <si>
    <t>VEHICLE - SOUND</t>
  </si>
  <si>
    <t>M01-006</t>
  </si>
  <si>
    <t xml:space="preserve">VEHICLE - HMU </t>
  </si>
  <si>
    <t>M01-007</t>
  </si>
  <si>
    <t>VEHICLE - WARDROBE PANEL VAN</t>
  </si>
  <si>
    <t>Please elaborate the cost.</t>
  </si>
  <si>
    <t xml:space="preserve">We are travelling to the Karoo and therefore need to get all of the departments gear to set from Cape Town. Each unit will also have members that drive these vans to location to help with our transport costs and they will be working out of these vans for the duration of the shoot. The costs are estimates. </t>
  </si>
  <si>
    <t>U01-06</t>
  </si>
  <si>
    <t>VEHICLE - WARD PANEL VAN</t>
  </si>
  <si>
    <t>M01-008</t>
  </si>
  <si>
    <t xml:space="preserve">VEHICLE - WARDROBE SOURCING </t>
  </si>
  <si>
    <t>M01-009</t>
  </si>
  <si>
    <t>VEHICLE - ART BAKKIE</t>
  </si>
  <si>
    <t>See above</t>
  </si>
  <si>
    <t>U01-08</t>
  </si>
  <si>
    <t>VEHICLE - ART DIRECTOR BAKKIE</t>
  </si>
  <si>
    <t>M01-010</t>
  </si>
  <si>
    <t>VEHICLE - ART SOURCING</t>
  </si>
  <si>
    <t>M01-011</t>
  </si>
  <si>
    <t>VEHICLE - ART PANEL VAN</t>
  </si>
  <si>
    <t>U01-09</t>
  </si>
  <si>
    <t>M01-012</t>
  </si>
  <si>
    <t>VEHICLE - CATERING</t>
  </si>
  <si>
    <t>Why are we hiring a catering vehicle for the catering company?</t>
  </si>
  <si>
    <t>We are filming in the Karoo and will need to either pay for their vehicle or rent them a vehicle so that they can travel to the Karoo with us with their equipment.</t>
  </si>
  <si>
    <t>U01-10</t>
  </si>
  <si>
    <t>M01-013</t>
  </si>
  <si>
    <t>M01-014</t>
  </si>
  <si>
    <t>VEHICLE - UNIT BAKKIE</t>
  </si>
  <si>
    <t>U01-11</t>
  </si>
  <si>
    <t>VEHICLE - UNIT VAN</t>
  </si>
  <si>
    <t>M01-015</t>
  </si>
  <si>
    <t>FUEL / PARKING / TOLLS / SHUTTLES ETC.</t>
  </si>
  <si>
    <t>U02</t>
  </si>
  <si>
    <t>M02-001</t>
  </si>
  <si>
    <t>FUEL &amp; OIL - PRODUCTION VEHICLES</t>
  </si>
  <si>
    <t>U02-02</t>
  </si>
  <si>
    <t xml:space="preserve">23 seater bus </t>
  </si>
  <si>
    <t>M02-002</t>
  </si>
  <si>
    <t xml:space="preserve">GENERATOR FUEL </t>
  </si>
  <si>
    <t>M02-003</t>
  </si>
  <si>
    <t>FUEL &amp; OIL - TOLLS &amp; PARKING</t>
  </si>
  <si>
    <t>M03</t>
  </si>
  <si>
    <t>FREIGHT &amp; SHIPPING</t>
  </si>
  <si>
    <t>U03</t>
  </si>
  <si>
    <t>M03-001</t>
  </si>
  <si>
    <t>FREIGHT COSTS - RUSHES / FOOTAGE</t>
  </si>
  <si>
    <t>Please advise on the cost.</t>
  </si>
  <si>
    <t>That is for: FREIGHT COSTS - RUSHES / FOOTAGE - Post will be done between JHB and CT.  (Apoligies for leaving it out - it is in the updated budget)</t>
  </si>
  <si>
    <t>U03-02</t>
  </si>
  <si>
    <t>07. POST</t>
  </si>
  <si>
    <t>V</t>
  </si>
  <si>
    <t>HOTEL &amp; LIVING</t>
  </si>
  <si>
    <t>FLIGHTS &amp; ACCOMMODATION - COST REPORT ONLY</t>
  </si>
  <si>
    <t>V01</t>
  </si>
  <si>
    <t>N01-001</t>
  </si>
  <si>
    <t xml:space="preserve">FLIGHTS </t>
  </si>
  <si>
    <t>PAX</t>
  </si>
  <si>
    <t>Please advise on  who is the person travelling , the travel destinations and for what purpose.</t>
  </si>
  <si>
    <t>DOP, Director and Producer live in JHB. We will be filming from CT</t>
  </si>
  <si>
    <t>V01-02</t>
  </si>
  <si>
    <t>N01-002</t>
  </si>
  <si>
    <t xml:space="preserve">ACCOMMODATION </t>
  </si>
  <si>
    <t>Please advise who are the 41 people accomodated, does it include all crew and cast?</t>
  </si>
  <si>
    <t>This is an estimate of cast and crew for filming in the Karoo. We have made a cast and crew list and this is the current number.</t>
  </si>
  <si>
    <t>V01-03</t>
  </si>
  <si>
    <t>willowmore incl in location. sutherland</t>
  </si>
  <si>
    <t>CATERING - COST REPORT ONLY</t>
  </si>
  <si>
    <t>V02</t>
  </si>
  <si>
    <t>N02-001</t>
  </si>
  <si>
    <t>CATERING - PREP (Recce and rehearsals etc)</t>
  </si>
  <si>
    <t xml:space="preserve">This is food for the crew and cast during pre - production. Wardrobe call, script readthrough, recce etc. </t>
  </si>
  <si>
    <t>V02-02</t>
  </si>
  <si>
    <t>CATERING - PREP</t>
  </si>
  <si>
    <t>05. PREP</t>
  </si>
  <si>
    <t>N02-002</t>
  </si>
  <si>
    <t>CATERING - ON SET</t>
  </si>
  <si>
    <t>V02-03</t>
  </si>
  <si>
    <t>N02-003</t>
  </si>
  <si>
    <t>CATERING - ON SET (extras)</t>
  </si>
  <si>
    <t>SUB-TOTAL: PRODUCTION COSTS</t>
  </si>
  <si>
    <t>X</t>
  </si>
  <si>
    <t>POST PRODUCTION</t>
  </si>
  <si>
    <t>EDITING</t>
  </si>
  <si>
    <t>X01</t>
  </si>
  <si>
    <t>O01-001</t>
  </si>
  <si>
    <t>POST CREW - OFFLINE EDITOR INCLUDING SUITE</t>
  </si>
  <si>
    <t>X01-02</t>
  </si>
  <si>
    <t>POST CREW - OFFLINE EDITOR</t>
  </si>
  <si>
    <t>O01-002</t>
  </si>
  <si>
    <t>POST CREW - ONLINE EDITOR INCLUDING SUITE</t>
  </si>
  <si>
    <t>X01-03</t>
  </si>
  <si>
    <t>POST CREW - ONLINE EDITOR</t>
  </si>
  <si>
    <t>O01-003</t>
  </si>
  <si>
    <t xml:space="preserve">SOUND DESIGN </t>
  </si>
  <si>
    <t>GLOBAL</t>
  </si>
  <si>
    <t>X01-06</t>
  </si>
  <si>
    <t>O01-004</t>
  </si>
  <si>
    <t xml:space="preserve">COLOURIST/GRADING </t>
  </si>
  <si>
    <t>X01-07</t>
  </si>
  <si>
    <t>O01-005</t>
  </si>
  <si>
    <t xml:space="preserve">QUALITY CONTROL | PACKAGING </t>
  </si>
  <si>
    <t>EDIT Equipment</t>
  </si>
  <si>
    <t>X02</t>
  </si>
  <si>
    <t>EDIT SUITES</t>
  </si>
  <si>
    <t>O02-003</t>
  </si>
  <si>
    <t>EDIT COST - DIT GEAR</t>
  </si>
  <si>
    <t>X02-04</t>
  </si>
  <si>
    <t>O02-004</t>
  </si>
  <si>
    <t xml:space="preserve">HARDDRIVE STORAGE &amp; CONSUMABLES </t>
  </si>
  <si>
    <t>X02-05</t>
  </si>
  <si>
    <t xml:space="preserve">HARDDRIVE STORAGE &amp; CONSUMABLES - </t>
  </si>
  <si>
    <t>O03</t>
  </si>
  <si>
    <t>DESIGN</t>
  </si>
  <si>
    <t>X03</t>
  </si>
  <si>
    <t>O03-001</t>
  </si>
  <si>
    <t>BTS Photography</t>
  </si>
  <si>
    <t>X03-02</t>
  </si>
  <si>
    <t xml:space="preserve">PUBLICITY SHOOT - </t>
  </si>
  <si>
    <t>O03-002</t>
  </si>
  <si>
    <t xml:space="preserve">Publicity and Marketing </t>
  </si>
  <si>
    <t>O03-003</t>
  </si>
  <si>
    <t xml:space="preserve">TITLE SEQ &amp; LOGO - VFX Comps, muzzle flashes etc. </t>
  </si>
  <si>
    <t>X03-05</t>
  </si>
  <si>
    <t xml:space="preserve">TITLE SEQ &amp; LOGO - </t>
  </si>
  <si>
    <t>O04</t>
  </si>
  <si>
    <t>MUSIC</t>
  </si>
  <si>
    <t>X04</t>
  </si>
  <si>
    <t>O04-001</t>
  </si>
  <si>
    <t>MUSIC - COMPOSER</t>
  </si>
  <si>
    <t>X04-02</t>
  </si>
  <si>
    <t>O04-002</t>
  </si>
  <si>
    <t>MUSIC - LICENSING</t>
  </si>
  <si>
    <t>X04-03</t>
  </si>
  <si>
    <t>SUB-TOTAL: POST PRODUCTION ELEMENTS</t>
  </si>
  <si>
    <t>OVERHEADS</t>
  </si>
  <si>
    <t>P01</t>
  </si>
  <si>
    <t>GENERAL OVERHEADS</t>
  </si>
  <si>
    <t>Y01</t>
  </si>
  <si>
    <t>P01-001</t>
  </si>
  <si>
    <t>OFFICE RENTAL - BASE</t>
  </si>
  <si>
    <t>Y01-02</t>
  </si>
  <si>
    <t>P01-002</t>
  </si>
  <si>
    <t>OFFICE - AIRTIME &amp; INTERNET</t>
  </si>
  <si>
    <t>Y01-03</t>
  </si>
  <si>
    <t>P01-003</t>
  </si>
  <si>
    <t>OFFICE - STATIONARY</t>
  </si>
  <si>
    <t>Y01-04</t>
  </si>
  <si>
    <t>P01-004</t>
  </si>
  <si>
    <t>OFFICE - PRINTING</t>
  </si>
  <si>
    <t>Y01-05</t>
  </si>
  <si>
    <t>P02</t>
  </si>
  <si>
    <t>INCIDENTALS</t>
  </si>
  <si>
    <t>Y02</t>
  </si>
  <si>
    <t>P02-001</t>
  </si>
  <si>
    <t>BOOKING FEES - CREW AGENTS</t>
  </si>
  <si>
    <t>Y02-02</t>
  </si>
  <si>
    <t>P02-002</t>
  </si>
  <si>
    <t>SOFTWARE - ACCOUNTING SOFTWARE</t>
  </si>
  <si>
    <t>Y02-04</t>
  </si>
  <si>
    <t>P03</t>
  </si>
  <si>
    <t>LEGAL, AUDITING &amp; BANKING</t>
  </si>
  <si>
    <t>Y03</t>
  </si>
  <si>
    <t>P03-001</t>
  </si>
  <si>
    <t>BANK CHARGES - NORMAL</t>
  </si>
  <si>
    <t>Y03-02</t>
  </si>
  <si>
    <t>P03-002</t>
  </si>
  <si>
    <t xml:space="preserve">LEGAL FEES - </t>
  </si>
  <si>
    <t>Y03-03</t>
  </si>
  <si>
    <t>SUB-TOTAL: OVERHEADS</t>
  </si>
  <si>
    <t>SUB-TOTAL: R&amp;D + TALENT + PRODUCTION + POST PRODUCTION + OVERHEADS</t>
  </si>
  <si>
    <t>Please implement recoveries on the total if any</t>
  </si>
  <si>
    <t>Sanktuary Films does not have offices nor permanent employees therefore there are no Recoverables. Unless Jordy Sank as the company owner must be a recoverable - please advise? And is the production company fee a RC?</t>
  </si>
  <si>
    <t>PRODUCTION ADMINISTRATION</t>
  </si>
  <si>
    <t>Z</t>
  </si>
  <si>
    <t xml:space="preserve">PRODUCTION FEE </t>
  </si>
  <si>
    <t>Recoveries implemented on the budget</t>
  </si>
  <si>
    <t>Z001</t>
  </si>
  <si>
    <t>PRODUCTION FEE - 1ST 50%</t>
  </si>
  <si>
    <t>AUTOMATIC CALCULATION PER M-NET POLICY</t>
  </si>
  <si>
    <t>STATUTORY COSTS</t>
  </si>
  <si>
    <t>ZA</t>
  </si>
  <si>
    <t>R01-001</t>
  </si>
  <si>
    <t xml:space="preserve">SDL EXPENSE (CO) - </t>
  </si>
  <si>
    <t>ZA001</t>
  </si>
  <si>
    <t>R01-002</t>
  </si>
  <si>
    <t>COIDA EXPENSE (CO) - Included in insurance policy</t>
  </si>
  <si>
    <t>ZA002</t>
  </si>
  <si>
    <t xml:space="preserve">COIDA EXPENSE (CO) - </t>
  </si>
  <si>
    <t>S01</t>
  </si>
  <si>
    <t>INSURANCE</t>
  </si>
  <si>
    <t>ZB</t>
  </si>
  <si>
    <t>S01-001</t>
  </si>
  <si>
    <t>INSURANCE - FPI INCL ESSENTIAL ELEMENT INCLUDING ACTION VEHICLES AND STUNTS</t>
  </si>
  <si>
    <t>Please provide quotation</t>
  </si>
  <si>
    <t>I have spoken to GIB who have contacted KEU. This is the response: "I have requested Underwriters to let me have a formal quotation.  However, as mentioned we will only have this during next week after the Festive Season. I would suggest that you increase the rate for insurance to 2.50% "</t>
  </si>
  <si>
    <t xml:space="preserve">We will keep it in the budget at 2%. We do not want it to match the quote right now because they have estimated that the driving car scenes will be done in studio. However we have dropped the studio rates because we are still negotiating a discount, if we have to shoot the car scenes on set, then the insurance premium will increase. Therefore we have left it at 2% for now as a contingency for this. </t>
  </si>
  <si>
    <t>Please note the insurance is calculated on maximum 2%, amount can only exceed 2% of the budget if insurance premium is higher. Please note the amount needs to match the quotation.</t>
  </si>
  <si>
    <t>ZB002</t>
  </si>
  <si>
    <t>S01-002</t>
  </si>
  <si>
    <t>INSURANCE - EXCESS</t>
  </si>
  <si>
    <t>ZB004</t>
  </si>
  <si>
    <t>SUB-TOTAL: BELOW THE LINE</t>
  </si>
  <si>
    <t>ST2</t>
  </si>
  <si>
    <t>TOTAL BUDGET</t>
  </si>
  <si>
    <t>Jan</t>
  </si>
  <si>
    <t>Feb</t>
  </si>
  <si>
    <t>March</t>
  </si>
  <si>
    <t>April</t>
  </si>
  <si>
    <t>May</t>
  </si>
  <si>
    <t>June</t>
  </si>
  <si>
    <t>July</t>
  </si>
  <si>
    <t>Please repurpose amount on lines we anticipate a possible overage, e.g Camera Equipment as advised on the email comms and other line item.</t>
  </si>
  <si>
    <t>EX VAT (USD)</t>
  </si>
  <si>
    <t>ZAR per US$1</t>
  </si>
  <si>
    <t>Rate rounded to R16.40; 23 September 2026.</t>
  </si>
  <si>
    <t>PROPOSED BUDGET (RAND)</t>
  </si>
  <si>
    <t>PROPOSED BUDGET (US DOLLAR)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</si>
</sst>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R&quot;#,##0_);[Red]\(&quot;R&quot;#,##0\)"/>
    <numFmt numFmtId="43" formatCode="_(* #,##0.00_);_(* \(#,##0.00\);_(* &quot;-&quot;??_);_(@_)"/>
    <numFmt numFmtId="164" formatCode="[$R]#,##0.00"/>
    <numFmt numFmtId="165" formatCode="\$#,##0.00;\(\$#,##0.00\)"/>
    <numFmt numFmtId="169" formatCode="_([$USD]\ * #,##0.00_);_([$USD]\ * \(#,##0.00\);_([$USD]\ * &quot;-&quot;??_);_(@_)"/>
  </numFmts>
  <fonts count="19" x14ac:knownFonts="1">
    <font>
      <sz val="11"/>
      <color theme="1"/>
      <name val="Calibri"/>
      <scheme val="minor"/>
    </font>
    <font>
      <b/>
      <sz val="11"/>
      <color theme="1"/>
      <name val="Calibri"/>
      <family val="2"/>
    </font>
    <font>
      <sz val="11"/>
      <color theme="1"/>
      <name val="Calibri"/>
      <family val="2"/>
    </font>
    <font>
      <b/>
      <sz val="8"/>
      <color theme="1"/>
      <name val="Times New Roman"/>
      <family val="1"/>
    </font>
    <font>
      <b/>
      <sz val="8"/>
      <color theme="1"/>
      <name val="Calibri"/>
      <family val="2"/>
    </font>
    <font>
      <b/>
      <sz val="8"/>
      <color rgb="FFFFFFFF"/>
      <name val="Times New Roman"/>
      <family val="1"/>
    </font>
    <font>
      <b/>
      <sz val="8"/>
      <color theme="0"/>
      <name val="Times New Roman"/>
      <family val="1"/>
    </font>
    <font>
      <b/>
      <sz val="8"/>
      <color theme="0"/>
      <name val="Calibri"/>
      <family val="2"/>
    </font>
    <font>
      <b/>
      <sz val="8"/>
      <color rgb="FFFFFFFF"/>
      <name val="Calibri"/>
      <family val="2"/>
    </font>
    <font>
      <sz val="8"/>
      <color theme="1"/>
      <name val="Times New Roman"/>
      <family val="1"/>
    </font>
    <font>
      <sz val="8"/>
      <color theme="1"/>
      <name val="Calibri"/>
      <family val="2"/>
    </font>
    <font>
      <b/>
      <sz val="8"/>
      <color rgb="FF000000"/>
      <name val="Calibri"/>
      <family val="2"/>
    </font>
    <font>
      <b/>
      <sz val="8"/>
      <color rgb="FFFF0000"/>
      <name val="Calibri"/>
      <family val="2"/>
    </font>
    <font>
      <sz val="8"/>
      <color rgb="FF1F1F1F"/>
      <name val="Calibri"/>
      <family val="2"/>
    </font>
    <font>
      <b/>
      <u/>
      <sz val="11"/>
      <color theme="1"/>
      <name val="Calibri"/>
      <family val="2"/>
    </font>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s>
  <fills count="19">
    <fill>
      <patternFill patternType="none"/>
    </fill>
    <fill>
      <patternFill patternType="gray125"/>
    </fill>
    <fill>
      <patternFill patternType="solid">
        <fgColor rgb="FF3D85C6"/>
        <bgColor rgb="FF3D85C6"/>
      </patternFill>
    </fill>
    <fill>
      <patternFill patternType="solid">
        <fgColor rgb="FFEFEFEF"/>
        <bgColor rgb="FFEFEFEF"/>
      </patternFill>
    </fill>
    <fill>
      <patternFill patternType="solid">
        <fgColor rgb="FF4A86E8"/>
        <bgColor rgb="FF4A86E8"/>
      </patternFill>
    </fill>
    <fill>
      <patternFill patternType="solid">
        <fgColor rgb="FFFFFF00"/>
        <bgColor rgb="FFFFFF00"/>
      </patternFill>
    </fill>
    <fill>
      <patternFill patternType="solid">
        <fgColor rgb="FFFFE598"/>
        <bgColor rgb="FFFFE598"/>
      </patternFill>
    </fill>
    <fill>
      <patternFill patternType="solid">
        <fgColor rgb="FFFEF2CB"/>
        <bgColor rgb="FFFEF2CB"/>
      </patternFill>
    </fill>
    <fill>
      <patternFill patternType="solid">
        <fgColor rgb="FF000080"/>
        <bgColor rgb="FF000080"/>
      </patternFill>
    </fill>
    <fill>
      <patternFill patternType="solid">
        <fgColor rgb="FFDEEAF6"/>
        <bgColor rgb="FFDEEAF6"/>
      </patternFill>
    </fill>
    <fill>
      <patternFill patternType="solid">
        <fgColor rgb="FFC0C0C0"/>
        <bgColor rgb="FFC0C0C0"/>
      </patternFill>
    </fill>
    <fill>
      <patternFill patternType="solid">
        <fgColor rgb="FFF2F2F2"/>
        <bgColor rgb="FFF2F2F2"/>
      </patternFill>
    </fill>
    <fill>
      <patternFill patternType="solid">
        <fgColor theme="5"/>
        <bgColor theme="5"/>
      </patternFill>
    </fill>
    <fill>
      <patternFill patternType="solid">
        <fgColor rgb="FFFFC000"/>
        <bgColor rgb="FFFFC000"/>
      </patternFill>
    </fill>
    <fill>
      <patternFill patternType="solid">
        <fgColor rgb="FFFFFFFF"/>
        <bgColor rgb="FFFFFFFF"/>
      </patternFill>
    </fill>
    <fill>
      <patternFill patternType="solid">
        <fgColor rgb="FF92D050"/>
        <bgColor rgb="FF92D050"/>
      </patternFill>
    </fill>
    <fill>
      <patternFill patternType="solid">
        <fgColor rgb="FF000099"/>
        <bgColor rgb="FF000099"/>
      </patternFill>
    </fill>
    <fill>
      <patternFill patternType="none"/>
    </fill>
    <fill>
      <patternFill patternType="solid">
        <fgColor rgb="FF4285C4"/>
      </patternFill>
    </fill>
  </fills>
  <borders count="21">
    <border>
      <left/>
      <right/>
      <top/>
      <bottom/>
      <diagonal/>
    </border>
    <border>
      <left/>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style="double">
        <color rgb="FF000000"/>
      </right>
      <top/>
      <bottom style="double">
        <color rgb="FF000000"/>
      </bottom>
      <diagonal/>
    </border>
    <border>
      <left style="double">
        <color rgb="FF000000"/>
      </left>
      <right style="double">
        <color rgb="FF000000"/>
      </right>
      <top/>
      <bottom style="thin">
        <color rgb="FF000000"/>
      </bottom>
      <diagonal/>
    </border>
    <border>
      <left style="double">
        <color rgb="FF000000"/>
      </left>
      <right style="double">
        <color rgb="FF000000"/>
      </right>
      <top style="thin">
        <color rgb="FF000000"/>
      </top>
      <bottom style="thin">
        <color rgb="FF000000"/>
      </bottom>
      <diagonal/>
    </border>
    <border>
      <left style="double">
        <color rgb="FF000000"/>
      </left>
      <right style="double">
        <color rgb="FF000000"/>
      </right>
      <top/>
      <bottom/>
      <diagonal/>
    </border>
    <border>
      <left style="double">
        <color rgb="FF000000"/>
      </left>
      <right style="double">
        <color rgb="FF000000"/>
      </right>
      <top style="thin">
        <color rgb="FF000000"/>
      </top>
      <bottom/>
      <diagonal/>
    </border>
    <border>
      <left/>
      <right/>
      <top/>
      <bottom style="medium">
        <color rgb="FF000000"/>
      </bottom>
      <diagonal/>
    </border>
    <border>
      <left/>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diagonal/>
    </border>
    <border>
      <left style="double">
        <color rgb="FF000000"/>
      </left>
      <right style="double">
        <color rgb="FF000000"/>
      </right>
      <top/>
      <bottom style="thin">
        <color rgb="FF000000"/>
      </bottom>
      <diagonal/>
    </border>
    <border>
      <left/>
      <right/>
      <top style="double">
        <color rgb="FF000000"/>
      </top>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thin">
        <color rgb="FF000000"/>
      </bottom>
      <diagonal/>
    </border>
    <border>
      <left/>
      <right/>
      <top/>
      <bottom style="thin">
        <color rgb="FF000000"/>
      </bottom>
      <diagonal/>
    </border>
    <border>
      <left style="double">
        <color rgb="FF000000"/>
      </left>
      <right style="double">
        <color rgb="FF000000"/>
      </right>
      <top style="double">
        <color rgb="FF000000"/>
      </top>
      <bottom style="thin">
        <color rgb="FF000000"/>
      </bottom>
      <diagonal/>
    </border>
    <border>
      <left/>
      <right/>
      <top/>
      <bottom/>
      <diagonal/>
    </border>
  </borders>
  <cellStyleXfs count="2">
    <xf numFmtId="0" fontId="0" fillId="0" borderId="0"/>
    <xf numFmtId="0" fontId="1" fillId="2" borderId="0" xfId="0" applyFont="1" applyFill="1" applyAlignment="1">
      <alignment horizontal="center"/>
    </xf>
  </cellStyleXfs>
  <cellXfs count="262">
    <xf numFmtId="0" fontId="0" fillId="0" borderId="0" xfId="0"/>
    <xf numFmtId="0" fontId="1" fillId="2" borderId="1" xfId="0" applyFont="1" applyFill="1" applyBorder="1"/>
    <xf numFmtId="40" fontId="1" fillId="2" borderId="1" xfId="0" applyNumberFormat="1" applyFont="1" applyFill="1" applyBorder="1"/>
    <xf numFmtId="0" fontId="2" fillId="3" borderId="0" xfId="0" applyFont="1" applyFill="1"/>
    <xf numFmtId="164" fontId="2" fillId="3" borderId="0" xfId="0" applyNumberFormat="1" applyFont="1" applyFill="1"/>
    <xf numFmtId="0" fontId="2" fillId="0" borderId="0" xfId="0" applyFont="1"/>
    <xf numFmtId="164" fontId="2" fillId="0" borderId="0" xfId="0" applyNumberFormat="1" applyFont="1"/>
    <xf numFmtId="0" fontId="1" fillId="2" borderId="0" xfId="0" applyFont="1" applyFill="1"/>
    <xf numFmtId="164" fontId="1" fillId="2" borderId="0" xfId="0" applyNumberFormat="1" applyFont="1" applyFill="1"/>
    <xf numFmtId="40" fontId="2" fillId="0" borderId="0" xfId="0" applyNumberFormat="1" applyFont="1"/>
    <xf numFmtId="0" fontId="3" fillId="0" borderId="2" xfId="0" applyFont="1" applyBorder="1" applyAlignment="1">
      <alignment horizontal="center" vertical="top" wrapText="1"/>
    </xf>
    <xf numFmtId="0" fontId="3" fillId="4" borderId="2" xfId="0" applyFont="1" applyFill="1" applyBorder="1" applyAlignment="1">
      <alignment horizontal="center" vertical="top"/>
    </xf>
    <xf numFmtId="0" fontId="3" fillId="4" borderId="2" xfId="0" applyFont="1" applyFill="1" applyBorder="1" applyAlignment="1">
      <alignment horizontal="center" vertical="top" wrapText="1"/>
    </xf>
    <xf numFmtId="1" fontId="3" fillId="4" borderId="2" xfId="0" applyNumberFormat="1" applyFont="1" applyFill="1" applyBorder="1" applyAlignment="1">
      <alignment horizontal="center" vertical="top" wrapText="1"/>
    </xf>
    <xf numFmtId="164" fontId="3" fillId="4" borderId="2" xfId="0" applyNumberFormat="1" applyFont="1" applyFill="1" applyBorder="1" applyAlignment="1">
      <alignment horizontal="center" vertical="top" wrapText="1"/>
    </xf>
    <xf numFmtId="2" fontId="3" fillId="4" borderId="2" xfId="0" applyNumberFormat="1" applyFont="1" applyFill="1" applyBorder="1" applyAlignment="1">
      <alignment horizontal="center" vertical="top" wrapText="1"/>
    </xf>
    <xf numFmtId="0" fontId="4" fillId="5" borderId="2" xfId="0" applyFont="1" applyFill="1" applyBorder="1" applyAlignment="1">
      <alignment horizontal="center" vertical="top" wrapText="1"/>
    </xf>
    <xf numFmtId="0" fontId="1" fillId="6" borderId="1" xfId="0" applyFont="1" applyFill="1" applyBorder="1"/>
    <xf numFmtId="0" fontId="2" fillId="6" borderId="1" xfId="0" applyFont="1" applyFill="1" applyBorder="1"/>
    <xf numFmtId="0" fontId="2" fillId="5" borderId="1" xfId="0" applyFont="1" applyFill="1" applyBorder="1"/>
    <xf numFmtId="0" fontId="2" fillId="5" borderId="1" xfId="0" applyFont="1" applyFill="1" applyBorder="1" applyAlignment="1">
      <alignment wrapText="1"/>
    </xf>
    <xf numFmtId="0" fontId="4" fillId="6" borderId="2" xfId="0" applyFont="1" applyFill="1" applyBorder="1" applyAlignment="1">
      <alignment horizontal="center" vertical="top" wrapText="1"/>
    </xf>
    <xf numFmtId="0" fontId="4" fillId="6" borderId="2" xfId="0" applyFont="1" applyFill="1" applyBorder="1" applyAlignment="1">
      <alignment horizontal="center" vertical="top"/>
    </xf>
    <xf numFmtId="0" fontId="4" fillId="7" borderId="2" xfId="0" applyFont="1" applyFill="1" applyBorder="1" applyAlignment="1">
      <alignment horizontal="center" vertical="top" wrapText="1"/>
    </xf>
    <xf numFmtId="1" fontId="4" fillId="7" borderId="2" xfId="0" applyNumberFormat="1" applyFont="1" applyFill="1" applyBorder="1" applyAlignment="1">
      <alignment horizontal="center" vertical="top" wrapText="1"/>
    </xf>
    <xf numFmtId="0" fontId="5" fillId="0" borderId="2" xfId="0" applyFont="1" applyBorder="1" applyAlignment="1">
      <alignment horizontal="center" vertical="center"/>
    </xf>
    <xf numFmtId="0" fontId="5" fillId="8" borderId="2" xfId="0" applyFont="1" applyFill="1" applyBorder="1" applyAlignment="1">
      <alignment horizontal="left" vertical="center"/>
    </xf>
    <xf numFmtId="40" fontId="6" fillId="8" borderId="2" xfId="0" applyNumberFormat="1" applyFont="1" applyFill="1" applyBorder="1" applyAlignment="1">
      <alignment horizontal="right" vertical="center" wrapText="1"/>
    </xf>
    <xf numFmtId="40" fontId="5" fillId="8" borderId="2" xfId="0" applyNumberFormat="1" applyFont="1" applyFill="1" applyBorder="1" applyAlignment="1">
      <alignment horizontal="center" vertical="center"/>
    </xf>
    <xf numFmtId="164" fontId="5" fillId="8" borderId="2" xfId="0" applyNumberFormat="1" applyFont="1" applyFill="1" applyBorder="1" applyAlignment="1">
      <alignment horizontal="center" vertical="center"/>
    </xf>
    <xf numFmtId="2" fontId="5" fillId="8" borderId="2" xfId="0" applyNumberFormat="1" applyFont="1" applyFill="1" applyBorder="1" applyAlignment="1">
      <alignment horizontal="center" vertical="center"/>
    </xf>
    <xf numFmtId="0" fontId="5" fillId="8" borderId="2" xfId="0" applyFont="1" applyFill="1" applyBorder="1" applyAlignment="1">
      <alignment horizontal="center" vertical="center"/>
    </xf>
    <xf numFmtId="164" fontId="6" fillId="8" borderId="2" xfId="0" applyNumberFormat="1" applyFont="1" applyFill="1" applyBorder="1" applyAlignment="1">
      <alignment horizontal="right" vertical="center"/>
    </xf>
    <xf numFmtId="40" fontId="7" fillId="8" borderId="2" xfId="0" applyNumberFormat="1" applyFont="1" applyFill="1" applyBorder="1" applyAlignment="1">
      <alignment horizontal="right" vertical="center"/>
    </xf>
    <xf numFmtId="17" fontId="2" fillId="0" borderId="0" xfId="0" applyNumberFormat="1" applyFont="1"/>
    <xf numFmtId="0" fontId="1" fillId="0" borderId="0" xfId="0" applyFont="1"/>
    <xf numFmtId="0" fontId="2" fillId="0" borderId="0" xfId="0" applyFont="1" applyAlignment="1">
      <alignment wrapText="1"/>
    </xf>
    <xf numFmtId="0" fontId="8" fillId="8" borderId="2" xfId="0" applyFont="1" applyFill="1" applyBorder="1" applyAlignment="1">
      <alignment horizontal="center" vertical="center"/>
    </xf>
    <xf numFmtId="0" fontId="8" fillId="8" borderId="2" xfId="0" applyFont="1" applyFill="1" applyBorder="1" applyAlignment="1">
      <alignment horizontal="left" vertical="center"/>
    </xf>
    <xf numFmtId="40" fontId="7" fillId="8" borderId="2" xfId="0" applyNumberFormat="1" applyFont="1" applyFill="1" applyBorder="1" applyAlignment="1">
      <alignment horizontal="right" vertical="center" wrapText="1"/>
    </xf>
    <xf numFmtId="40" fontId="8" fillId="8" borderId="2" xfId="0" applyNumberFormat="1" applyFont="1" applyFill="1" applyBorder="1" applyAlignment="1">
      <alignment horizontal="center" vertical="center"/>
    </xf>
    <xf numFmtId="0" fontId="3" fillId="0" borderId="3" xfId="0" applyFont="1" applyBorder="1" applyAlignment="1">
      <alignment horizontal="center" vertical="center"/>
    </xf>
    <xf numFmtId="0" fontId="3" fillId="9" borderId="4" xfId="0" applyFont="1" applyFill="1" applyBorder="1" applyAlignment="1">
      <alignment vertical="center"/>
    </xf>
    <xf numFmtId="40" fontId="3" fillId="9" borderId="4" xfId="0" applyNumberFormat="1" applyFont="1" applyFill="1" applyBorder="1" applyAlignment="1">
      <alignment vertical="center" wrapText="1"/>
    </xf>
    <xf numFmtId="0" fontId="3" fillId="9" borderId="4" xfId="0" applyFont="1" applyFill="1" applyBorder="1" applyAlignment="1">
      <alignment horizontal="center" vertical="center"/>
    </xf>
    <xf numFmtId="40" fontId="3" fillId="9" borderId="4" xfId="0" applyNumberFormat="1" applyFont="1" applyFill="1" applyBorder="1" applyAlignment="1">
      <alignment horizontal="center" vertical="center"/>
    </xf>
    <xf numFmtId="164" fontId="3" fillId="9" borderId="4" xfId="0" applyNumberFormat="1" applyFont="1" applyFill="1" applyBorder="1" applyAlignment="1">
      <alignment vertical="center"/>
    </xf>
    <xf numFmtId="2" fontId="3" fillId="9" borderId="4" xfId="0" applyNumberFormat="1" applyFont="1" applyFill="1" applyBorder="1" applyAlignment="1">
      <alignment horizontal="center" vertical="center"/>
    </xf>
    <xf numFmtId="40" fontId="4" fillId="9" borderId="4" xfId="0" applyNumberFormat="1" applyFont="1" applyFill="1" applyBorder="1" applyAlignment="1">
      <alignment vertical="center"/>
    </xf>
    <xf numFmtId="0" fontId="4" fillId="9" borderId="4" xfId="0" applyFont="1" applyFill="1" applyBorder="1" applyAlignment="1">
      <alignment horizontal="center" vertical="center"/>
    </xf>
    <xf numFmtId="0" fontId="4" fillId="9" borderId="4" xfId="0" applyFont="1" applyFill="1" applyBorder="1" applyAlignment="1">
      <alignment vertical="center"/>
    </xf>
    <xf numFmtId="40" fontId="4" fillId="9" borderId="4" xfId="0" applyNumberFormat="1" applyFont="1" applyFill="1" applyBorder="1" applyAlignment="1">
      <alignment vertical="center" wrapText="1"/>
    </xf>
    <xf numFmtId="40" fontId="4" fillId="9" borderId="4" xfId="0" applyNumberFormat="1" applyFont="1" applyFill="1" applyBorder="1" applyAlignment="1">
      <alignment horizontal="center" vertical="center"/>
    </xf>
    <xf numFmtId="0" fontId="9" fillId="0" borderId="5" xfId="0" applyFont="1" applyBorder="1" applyAlignment="1">
      <alignment horizontal="center"/>
    </xf>
    <xf numFmtId="0" fontId="9" fillId="0" borderId="6" xfId="0" applyFont="1" applyBorder="1"/>
    <xf numFmtId="49" fontId="9" fillId="0" borderId="6" xfId="0" applyNumberFormat="1" applyFont="1" applyBorder="1" applyAlignment="1">
      <alignment horizontal="left" wrapText="1"/>
    </xf>
    <xf numFmtId="0" fontId="9" fillId="0" borderId="6" xfId="0" applyFont="1" applyBorder="1" applyAlignment="1">
      <alignment horizontal="center"/>
    </xf>
    <xf numFmtId="40" fontId="9" fillId="0" borderId="5" xfId="0" applyNumberFormat="1" applyFont="1" applyBorder="1" applyAlignment="1">
      <alignment horizontal="center"/>
    </xf>
    <xf numFmtId="164" fontId="9" fillId="0" borderId="6" xfId="0" applyNumberFormat="1" applyFont="1" applyBorder="1" applyAlignment="1">
      <alignment horizontal="right"/>
    </xf>
    <xf numFmtId="2" fontId="9" fillId="0" borderId="5" xfId="0" applyNumberFormat="1" applyFont="1" applyBorder="1" applyAlignment="1">
      <alignment horizontal="center"/>
    </xf>
    <xf numFmtId="49" fontId="9" fillId="0" borderId="6" xfId="0" applyNumberFormat="1" applyFont="1" applyBorder="1" applyAlignment="1">
      <alignment horizontal="center"/>
    </xf>
    <xf numFmtId="40" fontId="10" fillId="0" borderId="5" xfId="0" applyNumberFormat="1" applyFont="1" applyBorder="1" applyAlignment="1">
      <alignment horizontal="right"/>
    </xf>
    <xf numFmtId="0" fontId="10" fillId="0" borderId="5" xfId="0" applyFont="1" applyBorder="1" applyAlignment="1">
      <alignment horizontal="center"/>
    </xf>
    <xf numFmtId="0" fontId="10" fillId="0" borderId="6" xfId="0" applyFont="1" applyBorder="1"/>
    <xf numFmtId="49" fontId="10" fillId="0" borderId="6" xfId="0" applyNumberFormat="1" applyFont="1" applyBorder="1" applyAlignment="1">
      <alignment horizontal="left" wrapText="1"/>
    </xf>
    <xf numFmtId="0" fontId="10" fillId="0" borderId="6" xfId="0" applyFont="1" applyBorder="1" applyAlignment="1">
      <alignment horizontal="center"/>
    </xf>
    <xf numFmtId="40" fontId="10" fillId="0" borderId="5" xfId="0" applyNumberFormat="1" applyFont="1" applyBorder="1" applyAlignment="1">
      <alignment horizontal="center"/>
    </xf>
    <xf numFmtId="0" fontId="3" fillId="0" borderId="2" xfId="0" applyFont="1" applyBorder="1" applyAlignment="1">
      <alignment horizontal="center"/>
    </xf>
    <xf numFmtId="0" fontId="3" fillId="10" borderId="2" xfId="0" applyFont="1" applyFill="1" applyBorder="1"/>
    <xf numFmtId="40" fontId="3" fillId="10" borderId="2" xfId="0" applyNumberFormat="1" applyFont="1" applyFill="1" applyBorder="1" applyAlignment="1">
      <alignment horizontal="right" wrapText="1"/>
    </xf>
    <xf numFmtId="40" fontId="3" fillId="10" borderId="2" xfId="0" applyNumberFormat="1" applyFont="1" applyFill="1" applyBorder="1"/>
    <xf numFmtId="164" fontId="3" fillId="10" borderId="2" xfId="0" applyNumberFormat="1" applyFont="1" applyFill="1" applyBorder="1"/>
    <xf numFmtId="2" fontId="3" fillId="10" borderId="2" xfId="0" applyNumberFormat="1" applyFont="1" applyFill="1" applyBorder="1"/>
    <xf numFmtId="0" fontId="3" fillId="10" borderId="2" xfId="0" applyFont="1" applyFill="1" applyBorder="1" applyAlignment="1">
      <alignment horizontal="center"/>
    </xf>
    <xf numFmtId="164" fontId="3" fillId="10" borderId="2" xfId="0" applyNumberFormat="1" applyFont="1" applyFill="1" applyBorder="1" applyAlignment="1">
      <alignment horizontal="right"/>
    </xf>
    <xf numFmtId="40" fontId="4" fillId="10" borderId="2" xfId="0" applyNumberFormat="1" applyFont="1" applyFill="1" applyBorder="1" applyAlignment="1">
      <alignment horizontal="right"/>
    </xf>
    <xf numFmtId="0" fontId="4" fillId="10" borderId="2" xfId="0" applyFont="1" applyFill="1" applyBorder="1" applyAlignment="1">
      <alignment horizontal="center"/>
    </xf>
    <xf numFmtId="0" fontId="4" fillId="10" borderId="2" xfId="0" applyFont="1" applyFill="1" applyBorder="1"/>
    <xf numFmtId="40" fontId="4" fillId="10" borderId="2" xfId="0" applyNumberFormat="1" applyFont="1" applyFill="1" applyBorder="1" applyAlignment="1">
      <alignment horizontal="right" wrapText="1"/>
    </xf>
    <xf numFmtId="40" fontId="4" fillId="10" borderId="2" xfId="0" applyNumberFormat="1" applyFont="1" applyFill="1" applyBorder="1"/>
    <xf numFmtId="40" fontId="10" fillId="0" borderId="6" xfId="0" applyNumberFormat="1" applyFont="1" applyBorder="1" applyAlignment="1">
      <alignment horizontal="right"/>
    </xf>
    <xf numFmtId="0" fontId="10" fillId="0" borderId="7" xfId="0" applyFont="1" applyBorder="1" applyAlignment="1">
      <alignment horizontal="center"/>
    </xf>
    <xf numFmtId="0" fontId="10" fillId="0" borderId="7" xfId="0" applyFont="1" applyBorder="1"/>
    <xf numFmtId="49" fontId="10" fillId="0" borderId="7" xfId="0" applyNumberFormat="1" applyFont="1" applyBorder="1" applyAlignment="1">
      <alignment horizontal="left" wrapText="1"/>
    </xf>
    <xf numFmtId="40" fontId="10" fillId="0" borderId="7" xfId="0" applyNumberFormat="1" applyFont="1" applyBorder="1" applyAlignment="1">
      <alignment horizontal="center"/>
    </xf>
    <xf numFmtId="0" fontId="9" fillId="0" borderId="7" xfId="0" applyFont="1" applyBorder="1"/>
    <xf numFmtId="49" fontId="9" fillId="0" borderId="7" xfId="0" applyNumberFormat="1" applyFont="1" applyBorder="1" applyAlignment="1">
      <alignment horizontal="left" wrapText="1"/>
    </xf>
    <xf numFmtId="40" fontId="10" fillId="0" borderId="7" xfId="0" applyNumberFormat="1" applyFont="1" applyBorder="1" applyAlignment="1">
      <alignment horizontal="right"/>
    </xf>
    <xf numFmtId="40" fontId="9" fillId="0" borderId="6" xfId="0" applyNumberFormat="1" applyFont="1" applyBorder="1" applyAlignment="1">
      <alignment horizontal="center"/>
    </xf>
    <xf numFmtId="2" fontId="9" fillId="0" borderId="6" xfId="0" applyNumberFormat="1" applyFont="1" applyBorder="1" applyAlignment="1">
      <alignment horizontal="center"/>
    </xf>
    <xf numFmtId="40" fontId="10" fillId="0" borderId="6" xfId="0" applyNumberFormat="1" applyFont="1" applyBorder="1" applyAlignment="1">
      <alignment horizontal="center"/>
    </xf>
    <xf numFmtId="0" fontId="9" fillId="0" borderId="8" xfId="0" applyFont="1" applyBorder="1" applyAlignment="1">
      <alignment horizontal="center"/>
    </xf>
    <xf numFmtId="49" fontId="9" fillId="0" borderId="8" xfId="0" applyNumberFormat="1" applyFont="1" applyBorder="1" applyAlignment="1">
      <alignment horizontal="center"/>
    </xf>
    <xf numFmtId="0" fontId="9" fillId="0" borderId="0" xfId="0" applyFont="1" applyAlignment="1">
      <alignment horizontal="center"/>
    </xf>
    <xf numFmtId="0" fontId="9" fillId="0" borderId="0" xfId="0" applyFont="1"/>
    <xf numFmtId="40" fontId="3" fillId="0" borderId="9" xfId="0" applyNumberFormat="1" applyFont="1" applyBorder="1" applyAlignment="1">
      <alignment wrapText="1"/>
    </xf>
    <xf numFmtId="40" fontId="9" fillId="0" borderId="0" xfId="0" applyNumberFormat="1" applyFont="1" applyAlignment="1">
      <alignment horizontal="right"/>
    </xf>
    <xf numFmtId="164" fontId="9" fillId="0" borderId="0" xfId="0" applyNumberFormat="1" applyFont="1"/>
    <xf numFmtId="2" fontId="9" fillId="0" borderId="0" xfId="0" applyNumberFormat="1" applyFont="1"/>
    <xf numFmtId="3" fontId="3" fillId="0" borderId="9" xfId="0" applyNumberFormat="1" applyFont="1" applyBorder="1" applyAlignment="1">
      <alignment horizontal="center"/>
    </xf>
    <xf numFmtId="164" fontId="3" fillId="0" borderId="9" xfId="0" applyNumberFormat="1" applyFont="1" applyBorder="1"/>
    <xf numFmtId="40" fontId="4" fillId="0" borderId="9" xfId="0" applyNumberFormat="1" applyFont="1" applyBorder="1"/>
    <xf numFmtId="0" fontId="10" fillId="0" borderId="0" xfId="0" applyFont="1" applyAlignment="1">
      <alignment horizontal="center"/>
    </xf>
    <xf numFmtId="0" fontId="10" fillId="0" borderId="0" xfId="0" applyFont="1"/>
    <xf numFmtId="40" fontId="4" fillId="0" borderId="9" xfId="0" applyNumberFormat="1" applyFont="1" applyBorder="1" applyAlignment="1">
      <alignment wrapText="1"/>
    </xf>
    <xf numFmtId="40" fontId="10" fillId="0" borderId="0" xfId="0" applyNumberFormat="1" applyFont="1" applyAlignment="1">
      <alignment horizontal="right"/>
    </xf>
    <xf numFmtId="0" fontId="3" fillId="0" borderId="2" xfId="0" applyFont="1" applyBorder="1" applyAlignment="1">
      <alignment horizontal="center" vertical="center"/>
    </xf>
    <xf numFmtId="0" fontId="3" fillId="11" borderId="2" xfId="0" applyFont="1" applyFill="1" applyBorder="1" applyAlignment="1">
      <alignment horizontal="left" vertical="center"/>
    </xf>
    <xf numFmtId="40" fontId="3" fillId="11" borderId="2" xfId="0" applyNumberFormat="1" applyFont="1" applyFill="1" applyBorder="1" applyAlignment="1">
      <alignment vertical="center" wrapText="1"/>
    </xf>
    <xf numFmtId="0" fontId="3" fillId="11" borderId="10" xfId="0" applyFont="1" applyFill="1" applyBorder="1" applyAlignment="1">
      <alignment horizontal="left" vertical="center"/>
    </xf>
    <xf numFmtId="40" fontId="3" fillId="11" borderId="10" xfId="0" applyNumberFormat="1" applyFont="1" applyFill="1" applyBorder="1" applyAlignment="1">
      <alignment horizontal="right" vertical="center"/>
    </xf>
    <xf numFmtId="164" fontId="3" fillId="11" borderId="10" xfId="0" applyNumberFormat="1" applyFont="1" applyFill="1" applyBorder="1" applyAlignment="1">
      <alignment horizontal="center" vertical="center"/>
    </xf>
    <xf numFmtId="2" fontId="3" fillId="11" borderId="10" xfId="0" applyNumberFormat="1" applyFont="1" applyFill="1" applyBorder="1" applyAlignment="1">
      <alignment horizontal="center" vertical="center"/>
    </xf>
    <xf numFmtId="164" fontId="3" fillId="6" borderId="2" xfId="0" applyNumberFormat="1" applyFont="1" applyFill="1" applyBorder="1" applyAlignment="1">
      <alignment vertical="center"/>
    </xf>
    <xf numFmtId="40" fontId="4" fillId="11" borderId="2" xfId="0" applyNumberFormat="1" applyFont="1" applyFill="1" applyBorder="1" applyAlignment="1">
      <alignment vertical="center"/>
    </xf>
    <xf numFmtId="0" fontId="4" fillId="11" borderId="2" xfId="0" applyFont="1" applyFill="1" applyBorder="1" applyAlignment="1">
      <alignment horizontal="center" vertical="center"/>
    </xf>
    <xf numFmtId="0" fontId="4" fillId="11" borderId="2" xfId="0" applyFont="1" applyFill="1" applyBorder="1" applyAlignment="1">
      <alignment horizontal="left" vertical="center"/>
    </xf>
    <xf numFmtId="0" fontId="4" fillId="11" borderId="10" xfId="0" applyFont="1" applyFill="1" applyBorder="1" applyAlignment="1">
      <alignment horizontal="left" vertical="center"/>
    </xf>
    <xf numFmtId="40" fontId="4" fillId="11" borderId="2" xfId="0" applyNumberFormat="1" applyFont="1" applyFill="1" applyBorder="1" applyAlignment="1">
      <alignment vertical="center" wrapText="1"/>
    </xf>
    <xf numFmtId="40" fontId="4" fillId="11" borderId="10" xfId="0" applyNumberFormat="1" applyFont="1" applyFill="1" applyBorder="1" applyAlignment="1">
      <alignment horizontal="right" vertical="center"/>
    </xf>
    <xf numFmtId="0" fontId="5" fillId="0" borderId="11" xfId="0" applyFont="1" applyBorder="1" applyAlignment="1">
      <alignment horizontal="center" vertical="center"/>
    </xf>
    <xf numFmtId="0" fontId="5" fillId="8" borderId="12" xfId="0" applyFont="1" applyFill="1" applyBorder="1" applyAlignment="1">
      <alignment horizontal="left" vertical="center"/>
    </xf>
    <xf numFmtId="40" fontId="6" fillId="8" borderId="12" xfId="0" applyNumberFormat="1" applyFont="1" applyFill="1" applyBorder="1" applyAlignment="1">
      <alignment horizontal="right" vertical="center" wrapText="1"/>
    </xf>
    <xf numFmtId="40" fontId="5" fillId="8" borderId="12" xfId="0" applyNumberFormat="1" applyFont="1" applyFill="1" applyBorder="1" applyAlignment="1">
      <alignment horizontal="center" vertical="center"/>
    </xf>
    <xf numFmtId="164" fontId="5" fillId="8" borderId="12" xfId="0" applyNumberFormat="1" applyFont="1" applyFill="1" applyBorder="1" applyAlignment="1">
      <alignment horizontal="center" vertical="center"/>
    </xf>
    <xf numFmtId="2" fontId="3" fillId="8" borderId="12" xfId="0" applyNumberFormat="1" applyFont="1" applyFill="1" applyBorder="1" applyAlignment="1">
      <alignment horizontal="center" vertical="center"/>
    </xf>
    <xf numFmtId="0" fontId="3" fillId="8" borderId="12" xfId="0" applyFont="1" applyFill="1" applyBorder="1" applyAlignment="1">
      <alignment horizontal="center" vertical="center"/>
    </xf>
    <xf numFmtId="164" fontId="5" fillId="8" borderId="12" xfId="0" applyNumberFormat="1" applyFont="1" applyFill="1" applyBorder="1" applyAlignment="1">
      <alignment horizontal="right" vertical="center"/>
    </xf>
    <xf numFmtId="40" fontId="7" fillId="8" borderId="12" xfId="0" applyNumberFormat="1" applyFont="1" applyFill="1" applyBorder="1" applyAlignment="1">
      <alignment horizontal="right" vertical="center"/>
    </xf>
    <xf numFmtId="0" fontId="8" fillId="8" borderId="12" xfId="0" applyFont="1" applyFill="1" applyBorder="1" applyAlignment="1">
      <alignment horizontal="center" vertical="center"/>
    </xf>
    <xf numFmtId="0" fontId="8" fillId="8" borderId="12" xfId="0" applyFont="1" applyFill="1" applyBorder="1" applyAlignment="1">
      <alignment horizontal="left" vertical="center"/>
    </xf>
    <xf numFmtId="40" fontId="7" fillId="8" borderId="12" xfId="0" applyNumberFormat="1" applyFont="1" applyFill="1" applyBorder="1" applyAlignment="1">
      <alignment horizontal="right" vertical="center" wrapText="1"/>
    </xf>
    <xf numFmtId="40" fontId="8" fillId="8" borderId="12" xfId="0" applyNumberFormat="1" applyFont="1" applyFill="1" applyBorder="1" applyAlignment="1">
      <alignment horizontal="center" vertical="center"/>
    </xf>
    <xf numFmtId="164" fontId="9" fillId="0" borderId="5" xfId="0" applyNumberFormat="1" applyFont="1" applyBorder="1" applyAlignment="1">
      <alignment horizontal="right"/>
    </xf>
    <xf numFmtId="164" fontId="6" fillId="8" borderId="12" xfId="0" applyNumberFormat="1" applyFont="1" applyFill="1" applyBorder="1" applyAlignment="1">
      <alignment horizontal="right" vertical="center"/>
    </xf>
    <xf numFmtId="0" fontId="2" fillId="12" borderId="1" xfId="0" applyFont="1" applyFill="1" applyBorder="1"/>
    <xf numFmtId="0" fontId="2" fillId="13" borderId="1" xfId="0" applyFont="1" applyFill="1" applyBorder="1"/>
    <xf numFmtId="2" fontId="5" fillId="8" borderId="12" xfId="0" applyNumberFormat="1" applyFont="1" applyFill="1" applyBorder="1" applyAlignment="1">
      <alignment horizontal="center" vertical="center"/>
    </xf>
    <xf numFmtId="0" fontId="5" fillId="8" borderId="12" xfId="0" applyFont="1" applyFill="1" applyBorder="1" applyAlignment="1">
      <alignment horizontal="center" vertical="center"/>
    </xf>
    <xf numFmtId="164" fontId="1" fillId="0" borderId="0" xfId="0" applyNumberFormat="1" applyFont="1"/>
    <xf numFmtId="40" fontId="1" fillId="0" borderId="0" xfId="0" applyNumberFormat="1" applyFont="1"/>
    <xf numFmtId="6" fontId="3" fillId="0" borderId="3" xfId="0" applyNumberFormat="1" applyFont="1" applyBorder="1" applyAlignment="1">
      <alignment horizontal="center" vertical="center"/>
    </xf>
    <xf numFmtId="6" fontId="4" fillId="9" borderId="4" xfId="0" quotePrefix="1" applyNumberFormat="1" applyFont="1" applyFill="1" applyBorder="1" applyAlignment="1">
      <alignment horizontal="center" vertical="center"/>
    </xf>
    <xf numFmtId="0" fontId="4" fillId="9" borderId="4" xfId="0" quotePrefix="1" applyFont="1" applyFill="1" applyBorder="1" applyAlignment="1">
      <alignment horizontal="center" vertical="center"/>
    </xf>
    <xf numFmtId="164" fontId="3" fillId="9" borderId="4" xfId="0" applyNumberFormat="1" applyFont="1" applyFill="1" applyBorder="1" applyAlignment="1">
      <alignment horizontal="center" vertical="center"/>
    </xf>
    <xf numFmtId="0" fontId="9" fillId="0" borderId="7" xfId="0" applyFont="1" applyBorder="1" applyAlignment="1">
      <alignment horizontal="center"/>
    </xf>
    <xf numFmtId="164" fontId="9" fillId="14" borderId="5" xfId="0" applyNumberFormat="1" applyFont="1" applyFill="1" applyBorder="1" applyAlignment="1">
      <alignment horizontal="right"/>
    </xf>
    <xf numFmtId="164" fontId="9" fillId="14" borderId="13" xfId="0" applyNumberFormat="1" applyFont="1" applyFill="1" applyBorder="1" applyAlignment="1">
      <alignment horizontal="right"/>
    </xf>
    <xf numFmtId="0" fontId="1" fillId="5" borderId="1" xfId="0" applyFont="1" applyFill="1" applyBorder="1"/>
    <xf numFmtId="0" fontId="10" fillId="5" borderId="13" xfId="0" applyFont="1" applyFill="1" applyBorder="1" applyAlignment="1">
      <alignment horizontal="center"/>
    </xf>
    <xf numFmtId="0" fontId="10" fillId="5" borderId="6" xfId="0" applyFont="1" applyFill="1" applyBorder="1"/>
    <xf numFmtId="49" fontId="10" fillId="5" borderId="6" xfId="0" applyNumberFormat="1" applyFont="1" applyFill="1" applyBorder="1" applyAlignment="1">
      <alignment horizontal="left" wrapText="1"/>
    </xf>
    <xf numFmtId="0" fontId="10" fillId="5" borderId="6" xfId="0" applyFont="1" applyFill="1" applyBorder="1" applyAlignment="1">
      <alignment horizontal="center"/>
    </xf>
    <xf numFmtId="40" fontId="10" fillId="5" borderId="13" xfId="0" applyNumberFormat="1" applyFont="1" applyFill="1" applyBorder="1" applyAlignment="1">
      <alignment horizontal="center"/>
    </xf>
    <xf numFmtId="164" fontId="9" fillId="14" borderId="6" xfId="0" applyNumberFormat="1" applyFont="1" applyFill="1" applyBorder="1" applyAlignment="1">
      <alignment horizontal="right"/>
    </xf>
    <xf numFmtId="40" fontId="9" fillId="0" borderId="7" xfId="0" applyNumberFormat="1" applyFont="1" applyBorder="1" applyAlignment="1">
      <alignment horizontal="center"/>
    </xf>
    <xf numFmtId="164" fontId="9" fillId="14" borderId="7" xfId="0" applyNumberFormat="1" applyFont="1" applyFill="1" applyBorder="1" applyAlignment="1">
      <alignment horizontal="right"/>
    </xf>
    <xf numFmtId="2" fontId="9" fillId="0" borderId="7" xfId="0" applyNumberFormat="1" applyFont="1" applyBorder="1" applyAlignment="1">
      <alignment horizontal="center"/>
    </xf>
    <xf numFmtId="0" fontId="8" fillId="0" borderId="11" xfId="0" applyFont="1" applyBorder="1" applyAlignment="1">
      <alignment horizontal="center" vertical="center"/>
    </xf>
    <xf numFmtId="0" fontId="8" fillId="0" borderId="11" xfId="0" applyFont="1" applyBorder="1" applyAlignment="1">
      <alignment horizontal="left" vertical="center"/>
    </xf>
    <xf numFmtId="40" fontId="7" fillId="0" borderId="11" xfId="0" applyNumberFormat="1" applyFont="1" applyBorder="1" applyAlignment="1">
      <alignment horizontal="right" vertical="center" wrapText="1"/>
    </xf>
    <xf numFmtId="0" fontId="8" fillId="0" borderId="14" xfId="0" applyFont="1" applyBorder="1" applyAlignment="1">
      <alignment horizontal="left" vertical="center"/>
    </xf>
    <xf numFmtId="40" fontId="8" fillId="0" borderId="14" xfId="0" applyNumberFormat="1" applyFont="1" applyBorder="1" applyAlignment="1">
      <alignment horizontal="center" vertical="center"/>
    </xf>
    <xf numFmtId="164" fontId="8" fillId="0" borderId="14" xfId="0" applyNumberFormat="1" applyFont="1" applyBorder="1" applyAlignment="1">
      <alignment horizontal="center" vertical="center"/>
    </xf>
    <xf numFmtId="2" fontId="8" fillId="0" borderId="14" xfId="0" applyNumberFormat="1" applyFont="1" applyBorder="1" applyAlignment="1">
      <alignment horizontal="center" vertical="center"/>
    </xf>
    <xf numFmtId="0" fontId="8" fillId="0" borderId="14" xfId="0" applyFont="1" applyBorder="1" applyAlignment="1">
      <alignment horizontal="center" vertical="center"/>
    </xf>
    <xf numFmtId="164" fontId="7" fillId="0" borderId="11" xfId="0" applyNumberFormat="1" applyFont="1" applyBorder="1" applyAlignment="1">
      <alignment horizontal="right" vertical="center"/>
    </xf>
    <xf numFmtId="40" fontId="7" fillId="0" borderId="11" xfId="0" applyNumberFormat="1" applyFont="1" applyBorder="1" applyAlignment="1">
      <alignment horizontal="right" vertical="center"/>
    </xf>
    <xf numFmtId="164" fontId="8" fillId="8" borderId="12" xfId="0" applyNumberFormat="1" applyFont="1" applyFill="1" applyBorder="1" applyAlignment="1">
      <alignment horizontal="center" vertical="center"/>
    </xf>
    <xf numFmtId="2" fontId="8" fillId="8" borderId="12" xfId="0" applyNumberFormat="1" applyFont="1" applyFill="1" applyBorder="1" applyAlignment="1">
      <alignment horizontal="center" vertical="center"/>
    </xf>
    <xf numFmtId="164" fontId="7" fillId="8" borderId="12" xfId="0" applyNumberFormat="1" applyFont="1" applyFill="1" applyBorder="1" applyAlignment="1">
      <alignment horizontal="right" vertical="center"/>
    </xf>
    <xf numFmtId="0" fontId="4" fillId="0" borderId="3" xfId="0" applyFont="1" applyBorder="1" applyAlignment="1">
      <alignment horizontal="center" vertical="center"/>
    </xf>
    <xf numFmtId="164" fontId="4" fillId="9" borderId="4" xfId="0" applyNumberFormat="1" applyFont="1" applyFill="1" applyBorder="1" applyAlignment="1">
      <alignment vertical="center"/>
    </xf>
    <xf numFmtId="2" fontId="4" fillId="9" borderId="4" xfId="0" applyNumberFormat="1" applyFont="1" applyFill="1" applyBorder="1" applyAlignment="1">
      <alignment horizontal="center" vertical="center"/>
    </xf>
    <xf numFmtId="164" fontId="10" fillId="0" borderId="5" xfId="0" applyNumberFormat="1" applyFont="1" applyBorder="1" applyAlignment="1">
      <alignment horizontal="right"/>
    </xf>
    <xf numFmtId="2" fontId="10" fillId="0" borderId="5" xfId="0" applyNumberFormat="1" applyFont="1" applyBorder="1" applyAlignment="1">
      <alignment horizontal="center"/>
    </xf>
    <xf numFmtId="49" fontId="10" fillId="0" borderId="6" xfId="0" applyNumberFormat="1" applyFont="1" applyBorder="1" applyAlignment="1">
      <alignment horizontal="center"/>
    </xf>
    <xf numFmtId="164" fontId="10" fillId="0" borderId="6" xfId="0" applyNumberFormat="1" applyFont="1" applyBorder="1" applyAlignment="1">
      <alignment horizontal="right"/>
    </xf>
    <xf numFmtId="2" fontId="10" fillId="0" borderId="6" xfId="0" applyNumberFormat="1" applyFont="1" applyBorder="1" applyAlignment="1">
      <alignment horizontal="center"/>
    </xf>
    <xf numFmtId="164" fontId="10" fillId="14" borderId="6" xfId="0" applyNumberFormat="1" applyFont="1" applyFill="1" applyBorder="1" applyAlignment="1">
      <alignment horizontal="right"/>
    </xf>
    <xf numFmtId="0" fontId="4" fillId="0" borderId="2" xfId="0" applyFont="1" applyBorder="1" applyAlignment="1">
      <alignment horizontal="center"/>
    </xf>
    <xf numFmtId="164" fontId="4" fillId="10" borderId="2" xfId="0" applyNumberFormat="1" applyFont="1" applyFill="1" applyBorder="1"/>
    <xf numFmtId="2" fontId="4" fillId="10" borderId="2" xfId="0" applyNumberFormat="1" applyFont="1" applyFill="1" applyBorder="1"/>
    <xf numFmtId="164" fontId="4" fillId="10" borderId="2" xfId="0" applyNumberFormat="1" applyFont="1" applyFill="1" applyBorder="1" applyAlignment="1">
      <alignment horizontal="right"/>
    </xf>
    <xf numFmtId="164" fontId="10" fillId="0" borderId="0" xfId="0" applyNumberFormat="1" applyFont="1"/>
    <xf numFmtId="2" fontId="10" fillId="0" borderId="0" xfId="0" applyNumberFormat="1" applyFont="1"/>
    <xf numFmtId="3" fontId="4" fillId="0" borderId="9" xfId="0" applyNumberFormat="1" applyFont="1" applyBorder="1" applyAlignment="1">
      <alignment horizontal="center"/>
    </xf>
    <xf numFmtId="164" fontId="4" fillId="0" borderId="9" xfId="0" applyNumberFormat="1" applyFont="1" applyBorder="1"/>
    <xf numFmtId="0" fontId="4" fillId="0" borderId="2" xfId="0" applyFont="1" applyBorder="1" applyAlignment="1">
      <alignment horizontal="center" vertical="center"/>
    </xf>
    <xf numFmtId="164" fontId="4" fillId="11" borderId="10" xfId="0" applyNumberFormat="1" applyFont="1" applyFill="1" applyBorder="1" applyAlignment="1">
      <alignment horizontal="center" vertical="center"/>
    </xf>
    <xf numFmtId="2" fontId="4" fillId="11" borderId="10" xfId="0" applyNumberFormat="1" applyFont="1" applyFill="1" applyBorder="1" applyAlignment="1">
      <alignment horizontal="center" vertical="center"/>
    </xf>
    <xf numFmtId="164" fontId="4" fillId="6" borderId="2" xfId="0" applyNumberFormat="1" applyFont="1" applyFill="1" applyBorder="1" applyAlignment="1">
      <alignment vertical="center"/>
    </xf>
    <xf numFmtId="40" fontId="10" fillId="11" borderId="13" xfId="0" applyNumberFormat="1" applyFont="1" applyFill="1" applyBorder="1" applyAlignment="1">
      <alignment horizontal="right"/>
    </xf>
    <xf numFmtId="0" fontId="10" fillId="14" borderId="6" xfId="0" applyFont="1" applyFill="1" applyBorder="1" applyAlignment="1">
      <alignment horizontal="center"/>
    </xf>
    <xf numFmtId="0" fontId="4" fillId="0" borderId="2" xfId="0" applyFont="1" applyBorder="1" applyAlignment="1">
      <alignment horizontal="left" vertical="center"/>
    </xf>
    <xf numFmtId="40" fontId="4" fillId="0" borderId="2" xfId="0" applyNumberFormat="1" applyFont="1" applyBorder="1" applyAlignment="1">
      <alignment vertical="center" wrapText="1"/>
    </xf>
    <xf numFmtId="0" fontId="4" fillId="0" borderId="15" xfId="0" applyFont="1" applyBorder="1" applyAlignment="1">
      <alignment horizontal="left" vertical="center"/>
    </xf>
    <xf numFmtId="40" fontId="4" fillId="0" borderId="15" xfId="0" applyNumberFormat="1" applyFont="1" applyBorder="1" applyAlignment="1">
      <alignment horizontal="right" vertical="center"/>
    </xf>
    <xf numFmtId="164" fontId="4" fillId="0" borderId="15" xfId="0" applyNumberFormat="1" applyFont="1" applyBorder="1" applyAlignment="1">
      <alignment horizontal="center" vertical="center"/>
    </xf>
    <xf numFmtId="2" fontId="4" fillId="0" borderId="15" xfId="0" applyNumberFormat="1" applyFont="1" applyBorder="1" applyAlignment="1">
      <alignment horizontal="center" vertical="center"/>
    </xf>
    <xf numFmtId="164" fontId="4" fillId="0" borderId="2" xfId="0" applyNumberFormat="1" applyFont="1" applyBorder="1" applyAlignment="1">
      <alignment vertical="center"/>
    </xf>
    <xf numFmtId="40" fontId="4" fillId="5" borderId="2" xfId="0" applyNumberFormat="1" applyFont="1" applyFill="1" applyBorder="1" applyAlignment="1">
      <alignment vertical="center"/>
    </xf>
    <xf numFmtId="0" fontId="2" fillId="15" borderId="1" xfId="0" applyFont="1" applyFill="1" applyBorder="1"/>
    <xf numFmtId="0" fontId="4" fillId="5" borderId="2" xfId="0" applyFont="1" applyFill="1" applyBorder="1" applyAlignment="1">
      <alignment horizontal="center" vertical="center"/>
    </xf>
    <xf numFmtId="0" fontId="4" fillId="5" borderId="2" xfId="0" applyFont="1" applyFill="1" applyBorder="1" applyAlignment="1">
      <alignment horizontal="left" vertical="center"/>
    </xf>
    <xf numFmtId="0" fontId="4" fillId="5" borderId="10" xfId="0" applyFont="1" applyFill="1" applyBorder="1" applyAlignment="1">
      <alignment horizontal="left" vertical="center"/>
    </xf>
    <xf numFmtId="40" fontId="4" fillId="5" borderId="2" xfId="0" applyNumberFormat="1" applyFont="1" applyFill="1" applyBorder="1" applyAlignment="1">
      <alignment vertical="center" wrapText="1"/>
    </xf>
    <xf numFmtId="40" fontId="4" fillId="5" borderId="10" xfId="0" applyNumberFormat="1" applyFont="1" applyFill="1" applyBorder="1" applyAlignment="1">
      <alignment horizontal="right" vertical="center"/>
    </xf>
    <xf numFmtId="0" fontId="11" fillId="0" borderId="11" xfId="0" applyFont="1" applyBorder="1" applyAlignment="1">
      <alignment horizontal="center" vertical="center"/>
    </xf>
    <xf numFmtId="49" fontId="12" fillId="0" borderId="6" xfId="0" applyNumberFormat="1" applyFont="1" applyBorder="1" applyAlignment="1">
      <alignment horizontal="left" wrapText="1"/>
    </xf>
    <xf numFmtId="10" fontId="10" fillId="0" borderId="6" xfId="0" applyNumberFormat="1" applyFont="1" applyBorder="1" applyAlignment="1">
      <alignment horizontal="center"/>
    </xf>
    <xf numFmtId="43" fontId="10" fillId="0" borderId="0" xfId="0" applyNumberFormat="1" applyFont="1"/>
    <xf numFmtId="9" fontId="10" fillId="0" borderId="6" xfId="0" applyNumberFormat="1" applyFont="1" applyBorder="1" applyAlignment="1">
      <alignment horizontal="center"/>
    </xf>
    <xf numFmtId="3" fontId="10" fillId="0" borderId="0" xfId="0" applyNumberFormat="1" applyFont="1"/>
    <xf numFmtId="40" fontId="10" fillId="5" borderId="6" xfId="0" applyNumberFormat="1" applyFont="1" applyFill="1" applyBorder="1" applyAlignment="1">
      <alignment horizontal="right"/>
    </xf>
    <xf numFmtId="0" fontId="2" fillId="12" borderId="1" xfId="0" applyFont="1" applyFill="1" applyBorder="1" applyAlignment="1">
      <alignment wrapText="1"/>
    </xf>
    <xf numFmtId="40" fontId="10" fillId="5" borderId="6" xfId="0" applyNumberFormat="1" applyFont="1" applyFill="1" applyBorder="1" applyAlignment="1">
      <alignment horizontal="center"/>
    </xf>
    <xf numFmtId="164" fontId="13" fillId="14" borderId="6" xfId="0" applyNumberFormat="1" applyFont="1" applyFill="1" applyBorder="1"/>
    <xf numFmtId="40" fontId="10" fillId="11" borderId="6" xfId="0" applyNumberFormat="1" applyFont="1" applyFill="1" applyBorder="1" applyAlignment="1">
      <alignment horizontal="right"/>
    </xf>
    <xf numFmtId="0" fontId="8" fillId="0" borderId="2" xfId="0" applyFont="1" applyBorder="1" applyAlignment="1">
      <alignment horizontal="center" vertical="center"/>
    </xf>
    <xf numFmtId="0" fontId="8" fillId="8" borderId="16" xfId="0" applyFont="1" applyFill="1" applyBorder="1" applyAlignment="1">
      <alignment horizontal="left" vertical="center"/>
    </xf>
    <xf numFmtId="40" fontId="7" fillId="16" borderId="2" xfId="0" applyNumberFormat="1" applyFont="1" applyFill="1" applyBorder="1" applyAlignment="1">
      <alignment vertical="center" wrapText="1"/>
    </xf>
    <xf numFmtId="0" fontId="8" fillId="8" borderId="10" xfId="0" applyFont="1" applyFill="1" applyBorder="1" applyAlignment="1">
      <alignment horizontal="left" vertical="center"/>
    </xf>
    <xf numFmtId="1" fontId="4" fillId="8" borderId="10" xfId="0" applyNumberFormat="1" applyFont="1" applyFill="1" applyBorder="1" applyAlignment="1">
      <alignment horizontal="right" vertical="center"/>
    </xf>
    <xf numFmtId="164" fontId="4" fillId="8" borderId="10" xfId="0" applyNumberFormat="1" applyFont="1" applyFill="1" applyBorder="1" applyAlignment="1">
      <alignment horizontal="center" vertical="center"/>
    </xf>
    <xf numFmtId="2" fontId="4" fillId="8" borderId="17" xfId="0" applyNumberFormat="1" applyFont="1" applyFill="1" applyBorder="1" applyAlignment="1">
      <alignment horizontal="center" vertical="center"/>
    </xf>
    <xf numFmtId="3" fontId="7" fillId="16" borderId="18" xfId="0" applyNumberFormat="1" applyFont="1" applyFill="1" applyBorder="1" applyAlignment="1">
      <alignment horizontal="center"/>
    </xf>
    <xf numFmtId="164" fontId="7" fillId="16" borderId="19" xfId="0" applyNumberFormat="1" applyFont="1" applyFill="1" applyBorder="1" applyAlignment="1">
      <alignment vertical="center"/>
    </xf>
    <xf numFmtId="40" fontId="7" fillId="16" borderId="2" xfId="0" applyNumberFormat="1" applyFont="1" applyFill="1" applyBorder="1" applyAlignment="1">
      <alignment vertical="center"/>
    </xf>
    <xf numFmtId="0" fontId="14" fillId="0" borderId="0" xfId="0" applyFont="1"/>
    <xf numFmtId="0" fontId="10" fillId="0" borderId="0" xfId="0" applyFont="1" applyAlignment="1">
      <alignment wrapText="1"/>
    </xf>
    <xf numFmtId="1" fontId="10" fillId="0" borderId="0" xfId="0" applyNumberFormat="1" applyFont="1"/>
    <xf numFmtId="164" fontId="15" fillId="0" borderId="0" xfId="0" applyNumberFormat="1" applyFont="1"/>
    <xf numFmtId="40" fontId="4" fillId="10" borderId="2" xfId="0" applyNumberFormat="1" applyFont="1" applyFill="1" applyBorder="1" applyAlignment="1">
      <alignment vertical="center"/>
    </xf>
    <xf numFmtId="0" fontId="10" fillId="15" borderId="1" xfId="0" applyFont="1" applyFill="1" applyBorder="1"/>
    <xf numFmtId="0" fontId="10" fillId="15" borderId="1" xfId="0" applyFont="1" applyFill="1" applyBorder="1" applyAlignment="1">
      <alignment wrapText="1"/>
    </xf>
    <xf numFmtId="0" fontId="16" fillId="0" borderId="0" xfId="0" applyFont="1"/>
    <xf numFmtId="0" fontId="18" fillId="18" borderId="20" xfId="1" applyFont="1" applyFill="1"/>
    <xf numFmtId="165" fontId="17" fillId="17" borderId="20" xfId="1" applyNumberFormat="1"/>
    <xf numFmtId="165" fontId="18" fillId="18" borderId="20" xfId="1" applyNumberFormat="1" applyFont="1" applyFill="1"/>
    <xf numFmtId="0" fontId="0" fillId="0" borderId="0" xfId="0"/>
    <xf numFmtId="169" fontId="6" fillId="8" borderId="2" xfId="0" applyNumberFormat="1" applyFont="1" applyFill="1" applyBorder="1" applyAlignment="1">
      <alignment horizontal="right" vertical="center"/>
    </xf>
    <xf numFmtId="169" fontId="3" fillId="9" borderId="4" xfId="0" applyNumberFormat="1" applyFont="1" applyFill="1" applyBorder="1" applyAlignment="1">
      <alignment vertical="center"/>
    </xf>
    <xf numFmtId="169" fontId="9" fillId="0" borderId="6" xfId="0" applyNumberFormat="1" applyFont="1" applyBorder="1" applyAlignment="1">
      <alignment horizontal="right"/>
    </xf>
    <xf numFmtId="169" fontId="3" fillId="10" borderId="2" xfId="0" applyNumberFormat="1" applyFont="1" applyFill="1" applyBorder="1" applyAlignment="1">
      <alignment horizontal="right"/>
    </xf>
    <xf numFmtId="169" fontId="3" fillId="0" borderId="9" xfId="0" applyNumberFormat="1" applyFont="1" applyBorder="1"/>
    <xf numFmtId="169" fontId="3" fillId="6" borderId="2" xfId="0" applyNumberFormat="1" applyFont="1" applyFill="1" applyBorder="1" applyAlignment="1">
      <alignment vertical="center"/>
    </xf>
    <xf numFmtId="169" fontId="5" fillId="8" borderId="12" xfId="0" applyNumberFormat="1" applyFont="1" applyFill="1" applyBorder="1" applyAlignment="1">
      <alignment horizontal="right" vertical="center"/>
    </xf>
    <xf numFmtId="169" fontId="6" fillId="8" borderId="12" xfId="0" applyNumberFormat="1" applyFont="1" applyFill="1" applyBorder="1" applyAlignment="1">
      <alignment horizontal="right" vertical="center"/>
    </xf>
    <xf numFmtId="169" fontId="7" fillId="0" borderId="11" xfId="0" applyNumberFormat="1" applyFont="1" applyBorder="1" applyAlignment="1">
      <alignment horizontal="right" vertical="center"/>
    </xf>
    <xf numFmtId="169" fontId="7" fillId="8" borderId="12" xfId="0" applyNumberFormat="1" applyFont="1" applyFill="1" applyBorder="1" applyAlignment="1">
      <alignment horizontal="right" vertical="center"/>
    </xf>
    <xf numFmtId="169" fontId="4" fillId="9" borderId="4" xfId="0" applyNumberFormat="1" applyFont="1" applyFill="1" applyBorder="1" applyAlignment="1">
      <alignment vertical="center"/>
    </xf>
    <xf numFmtId="169" fontId="10" fillId="0" borderId="6" xfId="0" applyNumberFormat="1" applyFont="1" applyBorder="1" applyAlignment="1">
      <alignment horizontal="right"/>
    </xf>
    <xf numFmtId="169" fontId="4" fillId="10" borderId="2" xfId="0" applyNumberFormat="1" applyFont="1" applyFill="1" applyBorder="1" applyAlignment="1">
      <alignment horizontal="right"/>
    </xf>
    <xf numFmtId="169" fontId="4" fillId="0" borderId="9" xfId="0" applyNumberFormat="1" applyFont="1" applyBorder="1"/>
    <xf numFmtId="169" fontId="4" fillId="6" borderId="2" xfId="0" applyNumberFormat="1" applyFont="1" applyFill="1" applyBorder="1" applyAlignment="1">
      <alignment vertical="center"/>
    </xf>
    <xf numFmtId="169" fontId="4" fillId="0" borderId="2" xfId="0" applyNumberFormat="1" applyFont="1" applyBorder="1" applyAlignment="1">
      <alignment vertical="center"/>
    </xf>
    <xf numFmtId="169" fontId="10" fillId="14" borderId="6" xfId="0" applyNumberFormat="1" applyFont="1" applyFill="1" applyBorder="1" applyAlignment="1">
      <alignment horizontal="right"/>
    </xf>
    <xf numFmtId="169" fontId="7" fillId="16" borderId="19" xfId="0" applyNumberFormat="1" applyFont="1" applyFill="1" applyBorder="1" applyAlignment="1">
      <alignment vertical="center"/>
    </xf>
    <xf numFmtId="0" fontId="18" fillId="18" borderId="20" xfId="1" applyFont="1" applyFill="1" applyBorder="1" applyAlignment="1"/>
    <xf numFmtId="0" fontId="15" fillId="0" borderId="0" xfId="0" applyFont="1"/>
    <xf numFmtId="0" fontId="15" fillId="0" borderId="0" xfId="0" applyFont="1"/>
  </cellXfs>
  <cellStyles count="1">
    <cellStyle name="Normal" xfId="0" builtinId="0"/>
  </cellStyles>
  <dxfs count="97">
    <dxf>
      <fill>
        <patternFill patternType="solid">
          <fgColor rgb="FFDEEAF6"/>
          <bgColor rgb="FFDEEAF6"/>
        </patternFill>
      </fill>
    </dxf>
    <dxf>
      <fill>
        <patternFill patternType="solid">
          <fgColor rgb="FFE2EFD9"/>
          <bgColor rgb="FFE2EFD9"/>
        </patternFill>
      </fill>
    </dxf>
    <dxf>
      <fill>
        <patternFill patternType="solid">
          <fgColor rgb="FFFEF2CB"/>
          <bgColor rgb="FFFEF2CB"/>
        </patternFill>
      </fill>
    </dxf>
    <dxf>
      <fill>
        <patternFill patternType="solid">
          <fgColor rgb="FFDEEAF6"/>
          <bgColor rgb="FFDEEAF6"/>
        </patternFill>
      </fill>
    </dxf>
    <dxf>
      <fill>
        <patternFill patternType="solid">
          <fgColor rgb="FFFEF2CB"/>
          <bgColor rgb="FFFEF2CB"/>
        </patternFill>
      </fill>
    </dxf>
    <dxf>
      <fill>
        <patternFill patternType="solid">
          <fgColor rgb="FFE2EFD9"/>
          <bgColor rgb="FFE2EFD9"/>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DEEAF6"/>
          <bgColor rgb="FFDEEAF6"/>
        </patternFill>
      </fill>
    </dxf>
    <dxf>
      <fill>
        <patternFill patternType="solid">
          <fgColor rgb="FFE2EFD9"/>
          <bgColor rgb="FFE2EFD9"/>
        </patternFill>
      </fill>
    </dxf>
    <dxf>
      <fill>
        <patternFill patternType="solid">
          <fgColor rgb="FFFEF2CB"/>
          <bgColor rgb="FFFEF2CB"/>
        </patternFill>
      </fill>
    </dxf>
    <dxf>
      <fill>
        <patternFill patternType="solid">
          <fgColor rgb="FFDEEAF6"/>
          <bgColor rgb="FFDEEAF6"/>
        </patternFill>
      </fill>
    </dxf>
    <dxf>
      <fill>
        <patternFill patternType="solid">
          <fgColor rgb="FFFEF2CB"/>
          <bgColor rgb="FFFEF2CB"/>
        </patternFill>
      </fill>
    </dxf>
    <dxf>
      <fill>
        <patternFill patternType="solid">
          <fgColor rgb="FFE2EFD9"/>
          <bgColor rgb="FFE2EFD9"/>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
      <fill>
        <patternFill patternType="solid">
          <fgColor rgb="FFFBE4D5"/>
          <bgColor rgb="FFFBE4D5"/>
        </patternFill>
      </fill>
    </dxf>
    <dxf>
      <fill>
        <patternFill patternType="solid">
          <fgColor rgb="FFFFCCFF"/>
          <bgColor rgb="FFFFCCFF"/>
        </patternFill>
      </fill>
    </dxf>
    <dxf>
      <fill>
        <patternFill patternType="solid">
          <fgColor rgb="FFFEF2CB"/>
          <bgColor rgb="FFFEF2CB"/>
        </patternFill>
      </fill>
    </dxf>
    <dxf>
      <fill>
        <patternFill patternType="solid">
          <fgColor rgb="FFE2EFD9"/>
          <bgColor rgb="FFE2EFD9"/>
        </patternFill>
      </fill>
    </dxf>
    <dxf>
      <fill>
        <patternFill patternType="solid">
          <fgColor rgb="FFDEEAF6"/>
          <bgColor rgb="FFDEEAF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1"/>
  <sheetViews>
    <sheetView workbookViewId="0">
      <selection activeCell="E19" sqref="E19"/>
    </sheetView>
  </sheetViews>
  <sheetFormatPr baseColWidth="10" defaultColWidth="14.5" defaultRowHeight="15" customHeight="1" x14ac:dyDescent="0.2"/>
  <cols>
    <col min="1" max="1" width="29.5" customWidth="1"/>
    <col min="2" max="2" width="17.1640625" customWidth="1"/>
    <col min="3" max="3" width="23" customWidth="1"/>
    <col min="4" max="4" width="12.1640625" customWidth="1"/>
    <col min="5" max="5" width="23" customWidth="1"/>
    <col min="6" max="24" width="10.83203125" customWidth="1"/>
  </cols>
  <sheetData>
    <row r="1" spans="1:3" x14ac:dyDescent="0.2">
      <c r="A1" s="1" t="s">
        <v>0</v>
      </c>
      <c r="B1" s="240"/>
      <c r="C1" s="259"/>
    </row>
    <row r="2" spans="1:3" x14ac:dyDescent="0.2">
      <c r="A2" s="1" t="s">
        <v>1</v>
      </c>
      <c r="B2" s="2" t="s">
        <v>2</v>
      </c>
      <c r="C2" s="237" t="s">
        <v>702</v>
      </c>
    </row>
    <row r="3" spans="1:3" x14ac:dyDescent="0.2">
      <c r="A3" s="3" t="str">
        <f>'Full Budget '!B2</f>
        <v>TALENT</v>
      </c>
      <c r="B3" s="4">
        <f>'Full Budget '!I2</f>
        <v>947040</v>
      </c>
      <c r="C3" s="238">
        <f>B3/$D$25</f>
        <v>57746.341463414639</v>
      </c>
    </row>
    <row r="4" spans="1:3" x14ac:dyDescent="0.2">
      <c r="A4" s="5" t="str">
        <f>'Full Budget '!B34</f>
        <v>EXECUTIVE TEAM</v>
      </c>
      <c r="B4" s="6">
        <f>'Full Budget '!I34</f>
        <v>252000</v>
      </c>
      <c r="C4" s="238">
        <f>B4/$D$25</f>
        <v>15365.853658536587</v>
      </c>
    </row>
    <row r="5" spans="1:3" x14ac:dyDescent="0.2">
      <c r="A5" s="3" t="str">
        <f>'Full Budget '!B40</f>
        <v>DIRECTORS TEAM</v>
      </c>
      <c r="B5" s="4">
        <f>'Full Budget '!I40</f>
        <v>506500</v>
      </c>
      <c r="C5" s="238">
        <f>B5/$D$25</f>
        <v>30884.146341463416</v>
      </c>
    </row>
    <row r="6" spans="1:3" x14ac:dyDescent="0.2">
      <c r="A6" s="5" t="str">
        <f>'Full Budget '!B53</f>
        <v>PRODUCTION TEAM</v>
      </c>
      <c r="B6" s="6">
        <f>'Full Budget '!I53</f>
        <v>426500</v>
      </c>
      <c r="C6" s="238">
        <f>B6/$D$25</f>
        <v>26006.097560975613</v>
      </c>
    </row>
    <row r="7" spans="1:3" x14ac:dyDescent="0.2">
      <c r="A7" s="3" t="str">
        <f>'Full Budget '!B62</f>
        <v>ACCOUNTS DEPARTMENT</v>
      </c>
      <c r="B7" s="4">
        <f>'Full Budget '!I62</f>
        <v>216000</v>
      </c>
      <c r="C7" s="238">
        <f>B7/$D$25</f>
        <v>13170.731707317074</v>
      </c>
    </row>
    <row r="8" spans="1:3" x14ac:dyDescent="0.2">
      <c r="A8" s="5" t="str">
        <f>'Full Budget '!B65</f>
        <v>CAMERA DEPARTMENT</v>
      </c>
      <c r="B8" s="6">
        <f>'Full Budget '!I65</f>
        <v>746250</v>
      </c>
      <c r="C8" s="238">
        <f>B8/$D$25</f>
        <v>45503.048780487807</v>
      </c>
    </row>
    <row r="9" spans="1:3" x14ac:dyDescent="0.2">
      <c r="A9" s="3" t="str">
        <f>'Full Budget '!B82</f>
        <v>SOUND DEPARTMENT</v>
      </c>
      <c r="B9" s="4">
        <f>'Full Budget '!I82</f>
        <v>101250</v>
      </c>
      <c r="C9" s="238">
        <f>B9/$D$25</f>
        <v>6173.7804878048782</v>
      </c>
    </row>
    <row r="10" spans="1:3" x14ac:dyDescent="0.2">
      <c r="A10" s="5" t="str">
        <f>'Full Budget '!B92</f>
        <v>LIGHTING DEPARTMENT</v>
      </c>
      <c r="B10" s="6">
        <f>'Full Budget '!I92</f>
        <v>349000</v>
      </c>
      <c r="C10" s="238">
        <f>B10/$D$25</f>
        <v>21280.487804878052</v>
      </c>
    </row>
    <row r="11" spans="1:3" x14ac:dyDescent="0.2">
      <c r="A11" s="3" t="str">
        <f>'Full Budget '!B105</f>
        <v>GRIPS DEPARTMENT</v>
      </c>
      <c r="B11" s="4">
        <f>'Full Budget '!I105</f>
        <v>159000</v>
      </c>
      <c r="C11" s="238">
        <f>B11/$D$25</f>
        <v>9695.121951219513</v>
      </c>
    </row>
    <row r="12" spans="1:3" x14ac:dyDescent="0.2">
      <c r="A12" s="5" t="str">
        <f>'Full Budget '!B115</f>
        <v>ART DEPARTMENT</v>
      </c>
      <c r="B12" s="6">
        <f>'Full Budget '!I115</f>
        <v>955000</v>
      </c>
      <c r="C12" s="238">
        <f>B12/$D$25</f>
        <v>58231.707317073175</v>
      </c>
    </row>
    <row r="13" spans="1:3" x14ac:dyDescent="0.2">
      <c r="A13" s="3" t="str">
        <f>'Full Budget '!B139</f>
        <v>COSTUMES &amp; MAKE-UP</v>
      </c>
      <c r="B13" s="4">
        <f>'Full Budget '!I139</f>
        <v>616600</v>
      </c>
      <c r="C13" s="238">
        <f>B13/$D$25</f>
        <v>37597.560975609762</v>
      </c>
    </row>
    <row r="14" spans="1:3" x14ac:dyDescent="0.2">
      <c r="A14" s="5" t="str">
        <f>'Full Budget '!B156</f>
        <v>LOCATIONS</v>
      </c>
      <c r="B14" s="6">
        <f>'Full Budget '!I156</f>
        <v>622300</v>
      </c>
      <c r="C14" s="238">
        <f>B14/$D$25</f>
        <v>37945.121951219517</v>
      </c>
    </row>
    <row r="15" spans="1:3" x14ac:dyDescent="0.2">
      <c r="A15" s="3" t="str">
        <f>'Full Budget '!B181</f>
        <v>TRANSPORT &amp; LOGISTICS</v>
      </c>
      <c r="B15" s="4">
        <f>'Full Budget '!I181</f>
        <v>441700</v>
      </c>
      <c r="C15" s="238">
        <f>B15/$D$25</f>
        <v>26932.926829268294</v>
      </c>
    </row>
    <row r="16" spans="1:3" x14ac:dyDescent="0.2">
      <c r="A16" s="5" t="str">
        <f>'Full Budget '!B208</f>
        <v>HOTEL &amp; LIVING</v>
      </c>
      <c r="B16" s="6">
        <f>'Full Budget '!I208</f>
        <v>359125</v>
      </c>
      <c r="C16" s="238">
        <f>B16/$D$25</f>
        <v>21897.865853658539</v>
      </c>
    </row>
    <row r="17" spans="1:5" x14ac:dyDescent="0.2">
      <c r="A17" s="3" t="str">
        <f>'Full Budget '!B221</f>
        <v>POST PRODUCTION</v>
      </c>
      <c r="B17" s="4">
        <f>'Full Budget '!I221</f>
        <v>956821.4</v>
      </c>
      <c r="C17" s="238">
        <f>B17/$D$25</f>
        <v>58342.768292682937</v>
      </c>
    </row>
    <row r="18" spans="1:5" x14ac:dyDescent="0.2">
      <c r="A18" s="5" t="str">
        <f>'Full Budget '!B244</f>
        <v>OVERHEADS</v>
      </c>
      <c r="B18" s="6">
        <f>'Full Budget '!I244</f>
        <v>61000</v>
      </c>
      <c r="C18" s="238">
        <f>B18/$D$25</f>
        <v>3719.5121951219517</v>
      </c>
    </row>
    <row r="19" spans="1:5" x14ac:dyDescent="0.2">
      <c r="A19" s="3" t="str">
        <f>'Full Budget '!B262</f>
        <v>PRODUCTION ADMINISTRATION</v>
      </c>
      <c r="B19" s="4">
        <f>'Full Budget '!I262</f>
        <v>154321.728</v>
      </c>
      <c r="C19" s="238">
        <f>B19/$D$25</f>
        <v>9409.8614634146343</v>
      </c>
    </row>
    <row r="20" spans="1:5" x14ac:dyDescent="0.2">
      <c r="A20" s="5" t="str">
        <f>'Full Budget '!B265</f>
        <v>STATUTORY COSTS</v>
      </c>
      <c r="B20" s="6">
        <f>'Full Budget '!I265</f>
        <v>25103</v>
      </c>
      <c r="C20" s="238">
        <f>B20/$D$25</f>
        <v>1530.6707317073171</v>
      </c>
    </row>
    <row r="21" spans="1:5" x14ac:dyDescent="0.2">
      <c r="A21" s="3" t="str">
        <f>'Full Budget '!B269</f>
        <v>INSURANCE</v>
      </c>
      <c r="B21" s="4">
        <f>'Full Budget '!I269</f>
        <v>254488.86800000002</v>
      </c>
      <c r="C21" s="238">
        <f>B21/$D$25</f>
        <v>15517.613902439027</v>
      </c>
    </row>
    <row r="22" spans="1:5" ht="15.75" customHeight="1" x14ac:dyDescent="0.2">
      <c r="A22" s="7" t="s">
        <v>3</v>
      </c>
      <c r="B22" s="8">
        <f t="shared" ref="B22" si="0">SUM(B3:B21)</f>
        <v>8149999.9960000003</v>
      </c>
      <c r="C22" s="239">
        <f>B22/$D$25</f>
        <v>496951.21926829277</v>
      </c>
    </row>
    <row r="23" spans="1:5" ht="15.75" customHeight="1" x14ac:dyDescent="0.2"/>
    <row r="24" spans="1:5" ht="15.75" customHeight="1" x14ac:dyDescent="0.2"/>
    <row r="25" spans="1:5" ht="15.75" customHeight="1" x14ac:dyDescent="0.2">
      <c r="C25" s="260" t="s">
        <v>703</v>
      </c>
      <c r="D25">
        <v>16.399999999999999</v>
      </c>
    </row>
    <row r="26" spans="1:5" ht="15.75" customHeight="1" x14ac:dyDescent="0.2">
      <c r="C26" s="261" t="s">
        <v>704</v>
      </c>
      <c r="D26" s="240"/>
      <c r="E26" s="240"/>
    </row>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2">
    <mergeCell ref="A1:B1"/>
    <mergeCell ref="C26:E2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010"/>
  <sheetViews>
    <sheetView tabSelected="1" topLeftCell="B1" workbookViewId="0">
      <pane ySplit="1" topLeftCell="A266" activePane="bottomLeft" state="frozen"/>
      <selection pane="bottomLeft" activeCell="AG277" sqref="AG277"/>
    </sheetView>
  </sheetViews>
  <sheetFormatPr baseColWidth="10" defaultColWidth="14.5" defaultRowHeight="15" customHeight="1" x14ac:dyDescent="0.2"/>
  <cols>
    <col min="1" max="1" width="6.5" customWidth="1"/>
    <col min="2" max="2" width="52.6640625" customWidth="1"/>
    <col min="3" max="3" width="21.83203125" customWidth="1"/>
    <col min="4" max="4" width="14.5" customWidth="1"/>
    <col min="5" max="5" width="9.5" customWidth="1"/>
    <col min="6" max="6" width="17.1640625" customWidth="1"/>
    <col min="7" max="7" width="12.5" customWidth="1"/>
    <col min="8" max="8" width="7.5" customWidth="1"/>
    <col min="9" max="9" width="15.83203125" customWidth="1"/>
    <col min="10" max="10" width="19.6640625" hidden="1" customWidth="1"/>
    <col min="11" max="11" width="11.83203125" hidden="1" customWidth="1"/>
    <col min="12" max="12" width="10.83203125" hidden="1" customWidth="1"/>
    <col min="13" max="13" width="12.5" hidden="1" customWidth="1"/>
    <col min="14" max="14" width="19" hidden="1" customWidth="1"/>
    <col min="15" max="17" width="10.83203125" hidden="1" customWidth="1"/>
    <col min="18" max="18" width="16.5" hidden="1" customWidth="1"/>
    <col min="19" max="21" width="10.83203125" hidden="1" customWidth="1"/>
    <col min="22" max="22" width="54" hidden="1" customWidth="1"/>
    <col min="23" max="23" width="144.5" hidden="1" customWidth="1"/>
    <col min="24" max="24" width="53.5" hidden="1" customWidth="1"/>
    <col min="25" max="25" width="33.5" hidden="1" customWidth="1"/>
    <col min="26" max="26" width="5" hidden="1" customWidth="1"/>
    <col min="27" max="27" width="45.5" hidden="1" customWidth="1"/>
    <col min="28" max="28" width="9.5" hidden="1" customWidth="1"/>
    <col min="29" max="29" width="10.83203125" hidden="1" customWidth="1"/>
    <col min="30" max="30" width="8.83203125" hidden="1" customWidth="1"/>
    <col min="31" max="31" width="14.5" hidden="1" customWidth="1"/>
    <col min="32" max="32" width="9.5" hidden="1" customWidth="1"/>
    <col min="33" max="33" width="15.83203125" customWidth="1"/>
  </cols>
  <sheetData>
    <row r="1" spans="1:33" ht="26" thickTop="1" thickBot="1" x14ac:dyDescent="0.25">
      <c r="A1" s="10" t="s">
        <v>4</v>
      </c>
      <c r="B1" s="11" t="s">
        <v>5</v>
      </c>
      <c r="C1" s="12" t="s">
        <v>6</v>
      </c>
      <c r="D1" s="12" t="s">
        <v>7</v>
      </c>
      <c r="E1" s="13" t="s">
        <v>8</v>
      </c>
      <c r="F1" s="14" t="s">
        <v>9</v>
      </c>
      <c r="G1" s="15" t="s">
        <v>10</v>
      </c>
      <c r="H1" s="12" t="s">
        <v>11</v>
      </c>
      <c r="I1" s="14" t="s">
        <v>705</v>
      </c>
      <c r="J1" s="16" t="s">
        <v>12</v>
      </c>
      <c r="L1" s="17" t="s">
        <v>13</v>
      </c>
      <c r="M1" s="18"/>
      <c r="N1" s="18"/>
      <c r="O1" s="18"/>
      <c r="P1" s="18"/>
      <c r="Q1" s="18"/>
      <c r="R1" s="18"/>
      <c r="S1" s="17"/>
      <c r="V1" s="19" t="s">
        <v>14</v>
      </c>
      <c r="W1" s="20" t="s">
        <v>15</v>
      </c>
      <c r="X1" s="20"/>
      <c r="Z1" s="21" t="s">
        <v>4</v>
      </c>
      <c r="AA1" s="22" t="s">
        <v>5</v>
      </c>
      <c r="AB1" s="21" t="s">
        <v>16</v>
      </c>
      <c r="AC1" s="23"/>
      <c r="AD1" s="23" t="s">
        <v>17</v>
      </c>
      <c r="AE1" s="23" t="s">
        <v>7</v>
      </c>
      <c r="AF1" s="24" t="s">
        <v>8</v>
      </c>
      <c r="AG1" s="14" t="s">
        <v>706</v>
      </c>
    </row>
    <row r="2" spans="1:33" ht="18" thickTop="1" thickBot="1" x14ac:dyDescent="0.25">
      <c r="A2" s="25" t="s">
        <v>18</v>
      </c>
      <c r="B2" s="26" t="s">
        <v>19</v>
      </c>
      <c r="C2" s="27"/>
      <c r="D2" s="26"/>
      <c r="E2" s="28"/>
      <c r="F2" s="29"/>
      <c r="G2" s="30"/>
      <c r="H2" s="31"/>
      <c r="I2" s="32">
        <f>SUM(I3+I6+I17+I25)</f>
        <v>947040</v>
      </c>
      <c r="J2" s="33">
        <v>0</v>
      </c>
      <c r="L2" s="34">
        <v>45292</v>
      </c>
      <c r="M2" s="34">
        <v>45323</v>
      </c>
      <c r="N2" s="34">
        <v>45352</v>
      </c>
      <c r="O2" s="34">
        <v>45383</v>
      </c>
      <c r="P2" s="34">
        <v>45413</v>
      </c>
      <c r="Q2" s="34">
        <v>45444</v>
      </c>
      <c r="R2" s="34">
        <v>45474</v>
      </c>
      <c r="S2" s="35"/>
      <c r="V2" s="19" t="s">
        <v>20</v>
      </c>
      <c r="W2" s="36" t="s">
        <v>21</v>
      </c>
      <c r="X2" s="36"/>
      <c r="Z2" s="37" t="s">
        <v>22</v>
      </c>
      <c r="AA2" s="38" t="s">
        <v>19</v>
      </c>
      <c r="AB2" s="38"/>
      <c r="AC2" s="39"/>
      <c r="AD2" s="33"/>
      <c r="AE2" s="38"/>
      <c r="AF2" s="40"/>
      <c r="AG2" s="241">
        <f>I2/'Budget Summary'!$D$25</f>
        <v>57746.341463414639</v>
      </c>
    </row>
    <row r="3" spans="1:33" ht="18" thickTop="1" thickBot="1" x14ac:dyDescent="0.25">
      <c r="A3" s="41" t="s">
        <v>23</v>
      </c>
      <c r="B3" s="42" t="s">
        <v>24</v>
      </c>
      <c r="C3" s="43"/>
      <c r="D3" s="44"/>
      <c r="E3" s="45"/>
      <c r="F3" s="46"/>
      <c r="G3" s="47"/>
      <c r="H3" s="44"/>
      <c r="I3" s="46">
        <f>SUM(I4)</f>
        <v>150000</v>
      </c>
      <c r="J3" s="48">
        <v>0</v>
      </c>
      <c r="N3" s="9">
        <f>I2</f>
        <v>947040</v>
      </c>
      <c r="S3" s="35">
        <f t="shared" ref="S3:S9" si="0">SUM(L3:R3)</f>
        <v>947040</v>
      </c>
      <c r="V3" s="19" t="s">
        <v>25</v>
      </c>
      <c r="W3" s="36" t="s">
        <v>26</v>
      </c>
      <c r="X3" s="36"/>
      <c r="Z3" s="49" t="s">
        <v>27</v>
      </c>
      <c r="AA3" s="50" t="s">
        <v>24</v>
      </c>
      <c r="AB3" s="50"/>
      <c r="AC3" s="51"/>
      <c r="AD3" s="48"/>
      <c r="AE3" s="49"/>
      <c r="AF3" s="52"/>
      <c r="AG3" s="242">
        <f>I3/'Budget Summary'!$D$25</f>
        <v>9146.3414634146357</v>
      </c>
    </row>
    <row r="4" spans="1:33" ht="34" thickTop="1" thickBot="1" x14ac:dyDescent="0.25">
      <c r="A4" s="53" t="s">
        <v>28</v>
      </c>
      <c r="B4" s="54" t="s">
        <v>29</v>
      </c>
      <c r="C4" s="55" t="s">
        <v>30</v>
      </c>
      <c r="D4" s="56" t="s">
        <v>31</v>
      </c>
      <c r="E4" s="57">
        <v>1</v>
      </c>
      <c r="F4" s="58">
        <v>7500</v>
      </c>
      <c r="G4" s="59">
        <v>20</v>
      </c>
      <c r="H4" s="60" t="s">
        <v>32</v>
      </c>
      <c r="I4" s="58">
        <f>E4*F4*G4</f>
        <v>150000</v>
      </c>
      <c r="J4" s="61">
        <v>0</v>
      </c>
      <c r="S4" s="35">
        <f t="shared" si="0"/>
        <v>0</v>
      </c>
      <c r="V4" s="5" t="s">
        <v>33</v>
      </c>
      <c r="W4" s="36" t="s">
        <v>34</v>
      </c>
      <c r="X4" s="36"/>
      <c r="Z4" s="62" t="s">
        <v>35</v>
      </c>
      <c r="AA4" s="63" t="s">
        <v>36</v>
      </c>
      <c r="AB4" s="63" t="s">
        <v>37</v>
      </c>
      <c r="AC4" s="64"/>
      <c r="AD4" s="65" t="s">
        <v>38</v>
      </c>
      <c r="AE4" s="65" t="s">
        <v>31</v>
      </c>
      <c r="AF4" s="66">
        <v>1</v>
      </c>
      <c r="AG4" s="243">
        <f>I4/'Budget Summary'!$D$25</f>
        <v>9146.3414634146357</v>
      </c>
    </row>
    <row r="5" spans="1:33" ht="17" thickTop="1" thickBot="1" x14ac:dyDescent="0.25">
      <c r="A5" s="67" t="s">
        <v>39</v>
      </c>
      <c r="B5" s="68" t="s">
        <v>40</v>
      </c>
      <c r="C5" s="69"/>
      <c r="D5" s="68"/>
      <c r="E5" s="70"/>
      <c r="F5" s="71"/>
      <c r="G5" s="72"/>
      <c r="H5" s="73"/>
      <c r="I5" s="74">
        <f>SUM(I4)</f>
        <v>150000</v>
      </c>
      <c r="J5" s="75">
        <v>0</v>
      </c>
      <c r="S5" s="35">
        <f t="shared" si="0"/>
        <v>0</v>
      </c>
      <c r="W5" s="36"/>
      <c r="X5" s="36"/>
      <c r="Z5" s="76" t="s">
        <v>39</v>
      </c>
      <c r="AA5" s="77" t="s">
        <v>40</v>
      </c>
      <c r="AB5" s="77"/>
      <c r="AC5" s="78"/>
      <c r="AD5" s="75"/>
      <c r="AE5" s="77"/>
      <c r="AF5" s="79"/>
      <c r="AG5" s="244">
        <f>I5/'Budget Summary'!$D$25</f>
        <v>9146.3414634146357</v>
      </c>
    </row>
    <row r="6" spans="1:33" ht="17" thickTop="1" thickBot="1" x14ac:dyDescent="0.25">
      <c r="A6" s="41" t="s">
        <v>41</v>
      </c>
      <c r="B6" s="42" t="s">
        <v>42</v>
      </c>
      <c r="C6" s="43"/>
      <c r="D6" s="44"/>
      <c r="E6" s="45"/>
      <c r="F6" s="46"/>
      <c r="G6" s="47"/>
      <c r="H6" s="44"/>
      <c r="I6" s="46">
        <f>SUM(I7:I15)</f>
        <v>558000</v>
      </c>
      <c r="J6" s="48">
        <v>0</v>
      </c>
      <c r="S6" s="35">
        <f t="shared" si="0"/>
        <v>0</v>
      </c>
      <c r="W6" s="36"/>
      <c r="X6" s="36"/>
      <c r="Z6" s="49" t="s">
        <v>43</v>
      </c>
      <c r="AA6" s="50" t="s">
        <v>42</v>
      </c>
      <c r="AB6" s="50"/>
      <c r="AC6" s="51"/>
      <c r="AD6" s="48"/>
      <c r="AE6" s="49"/>
      <c r="AF6" s="52"/>
      <c r="AG6" s="242">
        <f>I6/'Budget Summary'!$D$25</f>
        <v>34024.390243902439</v>
      </c>
    </row>
    <row r="7" spans="1:33" ht="16" thickTop="1" x14ac:dyDescent="0.2">
      <c r="A7" s="53" t="s">
        <v>44</v>
      </c>
      <c r="B7" s="54" t="s">
        <v>45</v>
      </c>
      <c r="C7" s="55"/>
      <c r="D7" s="56" t="s">
        <v>31</v>
      </c>
      <c r="E7" s="57">
        <v>1</v>
      </c>
      <c r="F7" s="58">
        <v>7500</v>
      </c>
      <c r="G7" s="59">
        <v>10</v>
      </c>
      <c r="H7" s="60" t="s">
        <v>32</v>
      </c>
      <c r="I7" s="58">
        <f t="shared" ref="I7:I15" si="1">E7*F7*G7</f>
        <v>75000</v>
      </c>
      <c r="J7" s="61">
        <v>0</v>
      </c>
      <c r="S7" s="35">
        <f t="shared" si="0"/>
        <v>0</v>
      </c>
      <c r="W7" s="36"/>
      <c r="X7" s="36"/>
      <c r="Z7" s="62" t="s">
        <v>46</v>
      </c>
      <c r="AA7" s="63" t="s">
        <v>47</v>
      </c>
      <c r="AB7" s="63" t="s">
        <v>37</v>
      </c>
      <c r="AC7" s="64"/>
      <c r="AD7" s="65" t="s">
        <v>38</v>
      </c>
      <c r="AE7" s="65" t="s">
        <v>31</v>
      </c>
      <c r="AF7" s="66">
        <v>1</v>
      </c>
      <c r="AG7" s="243">
        <f>I7/'Budget Summary'!$D$25</f>
        <v>4573.1707317073178</v>
      </c>
    </row>
    <row r="8" spans="1:33" x14ac:dyDescent="0.2">
      <c r="A8" s="53" t="s">
        <v>48</v>
      </c>
      <c r="B8" s="54" t="s">
        <v>49</v>
      </c>
      <c r="C8" s="55"/>
      <c r="D8" s="56" t="s">
        <v>31</v>
      </c>
      <c r="E8" s="57">
        <v>1</v>
      </c>
      <c r="F8" s="58">
        <v>7500</v>
      </c>
      <c r="G8" s="59">
        <v>10</v>
      </c>
      <c r="H8" s="60" t="s">
        <v>32</v>
      </c>
      <c r="I8" s="58">
        <f t="shared" si="1"/>
        <v>75000</v>
      </c>
      <c r="J8" s="61">
        <v>0</v>
      </c>
      <c r="S8" s="35">
        <f t="shared" si="0"/>
        <v>0</v>
      </c>
      <c r="W8" s="36"/>
      <c r="X8" s="36"/>
      <c r="Z8" s="62" t="s">
        <v>50</v>
      </c>
      <c r="AA8" s="63" t="s">
        <v>51</v>
      </c>
      <c r="AB8" s="63" t="s">
        <v>37</v>
      </c>
      <c r="AC8" s="64"/>
      <c r="AD8" s="65" t="s">
        <v>38</v>
      </c>
      <c r="AE8" s="65" t="s">
        <v>31</v>
      </c>
      <c r="AF8" s="66">
        <v>1</v>
      </c>
      <c r="AG8" s="243">
        <f>I8/'Budget Summary'!$D$25</f>
        <v>4573.1707317073178</v>
      </c>
    </row>
    <row r="9" spans="1:33" x14ac:dyDescent="0.2">
      <c r="A9" s="53" t="s">
        <v>52</v>
      </c>
      <c r="B9" s="54" t="s">
        <v>53</v>
      </c>
      <c r="C9" s="55"/>
      <c r="D9" s="56" t="s">
        <v>31</v>
      </c>
      <c r="E9" s="57">
        <v>1</v>
      </c>
      <c r="F9" s="58">
        <v>7500</v>
      </c>
      <c r="G9" s="59">
        <v>10</v>
      </c>
      <c r="H9" s="60" t="s">
        <v>32</v>
      </c>
      <c r="I9" s="58">
        <f t="shared" si="1"/>
        <v>75000</v>
      </c>
      <c r="J9" s="80">
        <v>0</v>
      </c>
      <c r="S9" s="35">
        <f t="shared" si="0"/>
        <v>0</v>
      </c>
      <c r="W9" s="36"/>
      <c r="X9" s="36"/>
      <c r="Z9" s="62" t="s">
        <v>54</v>
      </c>
      <c r="AA9" s="63" t="s">
        <v>55</v>
      </c>
      <c r="AB9" s="63" t="s">
        <v>37</v>
      </c>
      <c r="AC9" s="64"/>
      <c r="AD9" s="65" t="s">
        <v>38</v>
      </c>
      <c r="AE9" s="65" t="s">
        <v>31</v>
      </c>
      <c r="AF9" s="66">
        <v>1</v>
      </c>
      <c r="AG9" s="243">
        <f>I9/'Budget Summary'!$D$25</f>
        <v>4573.1707317073178</v>
      </c>
    </row>
    <row r="10" spans="1:33" x14ac:dyDescent="0.2">
      <c r="A10" s="53" t="s">
        <v>56</v>
      </c>
      <c r="B10" s="54" t="s">
        <v>57</v>
      </c>
      <c r="C10" s="55"/>
      <c r="D10" s="56" t="s">
        <v>31</v>
      </c>
      <c r="E10" s="57">
        <v>1</v>
      </c>
      <c r="F10" s="58">
        <v>7500</v>
      </c>
      <c r="G10" s="59">
        <v>6</v>
      </c>
      <c r="H10" s="60" t="s">
        <v>32</v>
      </c>
      <c r="I10" s="58">
        <f t="shared" si="1"/>
        <v>45000</v>
      </c>
      <c r="J10" s="80">
        <v>0</v>
      </c>
      <c r="S10" s="35"/>
      <c r="W10" s="36"/>
      <c r="X10" s="36"/>
      <c r="Z10" s="81"/>
      <c r="AA10" s="82"/>
      <c r="AB10" s="82"/>
      <c r="AC10" s="83"/>
      <c r="AD10" s="81"/>
      <c r="AE10" s="81"/>
      <c r="AF10" s="84"/>
      <c r="AG10" s="243">
        <f>I10/'Budget Summary'!$D$25</f>
        <v>2743.9024390243903</v>
      </c>
    </row>
    <row r="11" spans="1:33" x14ac:dyDescent="0.2">
      <c r="A11" s="53" t="s">
        <v>58</v>
      </c>
      <c r="B11" s="54" t="s">
        <v>59</v>
      </c>
      <c r="C11" s="55"/>
      <c r="D11" s="56" t="s">
        <v>31</v>
      </c>
      <c r="E11" s="57">
        <v>1</v>
      </c>
      <c r="F11" s="58">
        <v>9000</v>
      </c>
      <c r="G11" s="59">
        <v>6</v>
      </c>
      <c r="H11" s="60" t="s">
        <v>32</v>
      </c>
      <c r="I11" s="58">
        <f t="shared" si="1"/>
        <v>54000</v>
      </c>
      <c r="J11" s="80">
        <v>0</v>
      </c>
      <c r="S11" s="35"/>
      <c r="W11" s="36"/>
      <c r="X11" s="36"/>
      <c r="Z11" s="81"/>
      <c r="AA11" s="82"/>
      <c r="AB11" s="82"/>
      <c r="AC11" s="83"/>
      <c r="AD11" s="81"/>
      <c r="AE11" s="81"/>
      <c r="AF11" s="84"/>
      <c r="AG11" s="243">
        <f>I11/'Budget Summary'!$D$25</f>
        <v>3292.6829268292686</v>
      </c>
    </row>
    <row r="12" spans="1:33" x14ac:dyDescent="0.2">
      <c r="A12" s="53" t="s">
        <v>60</v>
      </c>
      <c r="B12" s="54" t="s">
        <v>61</v>
      </c>
      <c r="C12" s="55"/>
      <c r="D12" s="56" t="s">
        <v>31</v>
      </c>
      <c r="E12" s="57">
        <v>1</v>
      </c>
      <c r="F12" s="58">
        <v>9000</v>
      </c>
      <c r="G12" s="59">
        <v>6</v>
      </c>
      <c r="H12" s="60" t="s">
        <v>32</v>
      </c>
      <c r="I12" s="58">
        <f t="shared" si="1"/>
        <v>54000</v>
      </c>
      <c r="J12" s="80"/>
      <c r="S12" s="35"/>
      <c r="W12" s="36"/>
      <c r="X12" s="36"/>
      <c r="Z12" s="81"/>
      <c r="AA12" s="82"/>
      <c r="AB12" s="82"/>
      <c r="AC12" s="83"/>
      <c r="AD12" s="81"/>
      <c r="AE12" s="81"/>
      <c r="AF12" s="84"/>
      <c r="AG12" s="243">
        <f>I12/'Budget Summary'!$D$25</f>
        <v>3292.6829268292686</v>
      </c>
    </row>
    <row r="13" spans="1:33" x14ac:dyDescent="0.2">
      <c r="A13" s="53" t="s">
        <v>62</v>
      </c>
      <c r="B13" s="54" t="s">
        <v>63</v>
      </c>
      <c r="C13" s="55"/>
      <c r="D13" s="56" t="s">
        <v>31</v>
      </c>
      <c r="E13" s="57">
        <v>1</v>
      </c>
      <c r="F13" s="58">
        <v>9000</v>
      </c>
      <c r="G13" s="59">
        <v>6</v>
      </c>
      <c r="H13" s="60" t="s">
        <v>32</v>
      </c>
      <c r="I13" s="58">
        <f t="shared" si="1"/>
        <v>54000</v>
      </c>
      <c r="J13" s="80"/>
      <c r="S13" s="35"/>
      <c r="W13" s="36"/>
      <c r="X13" s="36"/>
      <c r="Z13" s="81"/>
      <c r="AA13" s="82"/>
      <c r="AB13" s="82"/>
      <c r="AC13" s="83"/>
      <c r="AD13" s="81"/>
      <c r="AE13" s="81"/>
      <c r="AF13" s="84"/>
      <c r="AG13" s="243">
        <f>I13/'Budget Summary'!$D$25</f>
        <v>3292.6829268292686</v>
      </c>
    </row>
    <row r="14" spans="1:33" x14ac:dyDescent="0.2">
      <c r="A14" s="53" t="s">
        <v>64</v>
      </c>
      <c r="B14" s="54" t="s">
        <v>65</v>
      </c>
      <c r="C14" s="55"/>
      <c r="D14" s="56" t="s">
        <v>31</v>
      </c>
      <c r="E14" s="57">
        <v>1</v>
      </c>
      <c r="F14" s="58">
        <v>7500</v>
      </c>
      <c r="G14" s="59">
        <v>12</v>
      </c>
      <c r="H14" s="60" t="s">
        <v>32</v>
      </c>
      <c r="I14" s="58">
        <f t="shared" si="1"/>
        <v>90000</v>
      </c>
      <c r="J14" s="80">
        <v>0</v>
      </c>
      <c r="S14" s="35"/>
      <c r="W14" s="36"/>
      <c r="X14" s="36"/>
      <c r="Z14" s="81"/>
      <c r="AA14" s="82"/>
      <c r="AB14" s="82"/>
      <c r="AC14" s="83"/>
      <c r="AD14" s="81"/>
      <c r="AE14" s="81"/>
      <c r="AF14" s="84"/>
      <c r="AG14" s="243">
        <f>I14/'Budget Summary'!$D$25</f>
        <v>5487.8048780487807</v>
      </c>
    </row>
    <row r="15" spans="1:33" ht="16" thickBot="1" x14ac:dyDescent="0.25">
      <c r="A15" s="53" t="s">
        <v>66</v>
      </c>
      <c r="B15" s="85" t="s">
        <v>67</v>
      </c>
      <c r="C15" s="86"/>
      <c r="D15" s="56" t="s">
        <v>31</v>
      </c>
      <c r="E15" s="57">
        <v>1</v>
      </c>
      <c r="F15" s="58">
        <v>9000</v>
      </c>
      <c r="G15" s="59">
        <v>4</v>
      </c>
      <c r="H15" s="60" t="s">
        <v>32</v>
      </c>
      <c r="I15" s="58">
        <f t="shared" si="1"/>
        <v>36000</v>
      </c>
      <c r="J15" s="87"/>
      <c r="S15" s="35"/>
      <c r="W15" s="36"/>
      <c r="X15" s="36"/>
      <c r="Z15" s="81"/>
      <c r="AA15" s="82"/>
      <c r="AB15" s="82"/>
      <c r="AC15" s="83"/>
      <c r="AD15" s="81"/>
      <c r="AE15" s="81"/>
      <c r="AF15" s="84"/>
      <c r="AG15" s="243">
        <f>I15/'Budget Summary'!$D$25</f>
        <v>2195.1219512195125</v>
      </c>
    </row>
    <row r="16" spans="1:33" ht="17" thickTop="1" thickBot="1" x14ac:dyDescent="0.25">
      <c r="A16" s="67" t="s">
        <v>39</v>
      </c>
      <c r="B16" s="68" t="s">
        <v>40</v>
      </c>
      <c r="C16" s="69"/>
      <c r="D16" s="68"/>
      <c r="E16" s="70"/>
      <c r="F16" s="71"/>
      <c r="G16" s="72"/>
      <c r="H16" s="73"/>
      <c r="I16" s="74">
        <f>I6</f>
        <v>558000</v>
      </c>
      <c r="J16" s="75">
        <v>0</v>
      </c>
      <c r="S16" s="35">
        <f t="shared" ref="S16:S21" si="2">SUM(L16:R16)</f>
        <v>0</v>
      </c>
      <c r="W16" s="36"/>
      <c r="X16" s="36"/>
      <c r="Z16" s="76" t="s">
        <v>39</v>
      </c>
      <c r="AA16" s="77" t="s">
        <v>40</v>
      </c>
      <c r="AB16" s="77"/>
      <c r="AC16" s="78"/>
      <c r="AD16" s="75"/>
      <c r="AE16" s="77"/>
      <c r="AF16" s="79"/>
      <c r="AG16" s="244">
        <f>I16/'Budget Summary'!$D$25</f>
        <v>34024.390243902439</v>
      </c>
    </row>
    <row r="17" spans="1:33" ht="17" thickTop="1" thickBot="1" x14ac:dyDescent="0.25">
      <c r="A17" s="41" t="s">
        <v>68</v>
      </c>
      <c r="B17" s="42" t="s">
        <v>69</v>
      </c>
      <c r="C17" s="43"/>
      <c r="D17" s="44"/>
      <c r="E17" s="45"/>
      <c r="F17" s="46"/>
      <c r="G17" s="47"/>
      <c r="H17" s="44"/>
      <c r="I17" s="46">
        <f>SUM(I18:I23)</f>
        <v>24000</v>
      </c>
      <c r="J17" s="48">
        <v>0</v>
      </c>
      <c r="S17" s="35">
        <f t="shared" si="2"/>
        <v>0</v>
      </c>
      <c r="W17" s="36"/>
      <c r="X17" s="36"/>
      <c r="Z17" s="49" t="s">
        <v>70</v>
      </c>
      <c r="AA17" s="50" t="s">
        <v>69</v>
      </c>
      <c r="AB17" s="50"/>
      <c r="AC17" s="51"/>
      <c r="AD17" s="48"/>
      <c r="AE17" s="49"/>
      <c r="AF17" s="52"/>
      <c r="AG17" s="242">
        <f>I17/'Budget Summary'!$D$25</f>
        <v>1463.4146341463415</v>
      </c>
    </row>
    <row r="18" spans="1:33" ht="15.75" customHeight="1" thickTop="1" x14ac:dyDescent="0.2">
      <c r="A18" s="53" t="s">
        <v>71</v>
      </c>
      <c r="B18" s="54" t="s">
        <v>72</v>
      </c>
      <c r="C18" s="55"/>
      <c r="D18" s="56" t="s">
        <v>31</v>
      </c>
      <c r="E18" s="88">
        <v>1</v>
      </c>
      <c r="F18" s="58">
        <v>4000</v>
      </c>
      <c r="G18" s="89">
        <v>1</v>
      </c>
      <c r="H18" s="60" t="s">
        <v>32</v>
      </c>
      <c r="I18" s="58">
        <f t="shared" ref="I18:I23" si="3">E18*F18*G18</f>
        <v>4000</v>
      </c>
      <c r="J18" s="80">
        <v>0</v>
      </c>
      <c r="S18" s="35">
        <f t="shared" si="2"/>
        <v>0</v>
      </c>
      <c r="W18" s="36"/>
      <c r="X18" s="36"/>
      <c r="Z18" s="62" t="s">
        <v>73</v>
      </c>
      <c r="AA18" s="63" t="s">
        <v>74</v>
      </c>
      <c r="AB18" s="63" t="s">
        <v>37</v>
      </c>
      <c r="AC18" s="64"/>
      <c r="AD18" s="65" t="s">
        <v>38</v>
      </c>
      <c r="AE18" s="65" t="s">
        <v>31</v>
      </c>
      <c r="AF18" s="90">
        <v>1</v>
      </c>
      <c r="AG18" s="243">
        <f>I18/'Budget Summary'!$D$25</f>
        <v>243.90243902439028</v>
      </c>
    </row>
    <row r="19" spans="1:33" ht="15.75" customHeight="1" x14ac:dyDescent="0.2">
      <c r="A19" s="53" t="s">
        <v>75</v>
      </c>
      <c r="B19" s="54" t="s">
        <v>76</v>
      </c>
      <c r="C19" s="55"/>
      <c r="D19" s="56" t="s">
        <v>31</v>
      </c>
      <c r="E19" s="88">
        <v>1</v>
      </c>
      <c r="F19" s="58">
        <v>4000</v>
      </c>
      <c r="G19" s="89">
        <v>1</v>
      </c>
      <c r="H19" s="60" t="s">
        <v>32</v>
      </c>
      <c r="I19" s="58">
        <f t="shared" si="3"/>
        <v>4000</v>
      </c>
      <c r="J19" s="80">
        <v>0</v>
      </c>
      <c r="S19" s="35">
        <f t="shared" si="2"/>
        <v>0</v>
      </c>
      <c r="W19" s="36"/>
      <c r="X19" s="36"/>
      <c r="Z19" s="62" t="s">
        <v>77</v>
      </c>
      <c r="AA19" s="63" t="s">
        <v>78</v>
      </c>
      <c r="AB19" s="63" t="s">
        <v>37</v>
      </c>
      <c r="AC19" s="64"/>
      <c r="AD19" s="65" t="s">
        <v>38</v>
      </c>
      <c r="AE19" s="65" t="s">
        <v>31</v>
      </c>
      <c r="AF19" s="90">
        <v>1</v>
      </c>
      <c r="AG19" s="243">
        <f>I19/'Budget Summary'!$D$25</f>
        <v>243.90243902439028</v>
      </c>
    </row>
    <row r="20" spans="1:33" ht="15.75" customHeight="1" x14ac:dyDescent="0.2">
      <c r="A20" s="53" t="s">
        <v>79</v>
      </c>
      <c r="B20" s="54" t="s">
        <v>80</v>
      </c>
      <c r="C20" s="55"/>
      <c r="D20" s="56" t="s">
        <v>31</v>
      </c>
      <c r="E20" s="88">
        <v>1</v>
      </c>
      <c r="F20" s="58">
        <v>4000</v>
      </c>
      <c r="G20" s="89">
        <v>1</v>
      </c>
      <c r="H20" s="60" t="s">
        <v>32</v>
      </c>
      <c r="I20" s="58">
        <f t="shared" si="3"/>
        <v>4000</v>
      </c>
      <c r="J20" s="80">
        <v>0</v>
      </c>
      <c r="S20" s="35">
        <f t="shared" si="2"/>
        <v>0</v>
      </c>
      <c r="W20" s="36"/>
      <c r="X20" s="36"/>
      <c r="Z20" s="62" t="s">
        <v>81</v>
      </c>
      <c r="AA20" s="63" t="s">
        <v>82</v>
      </c>
      <c r="AB20" s="63" t="s">
        <v>37</v>
      </c>
      <c r="AC20" s="64"/>
      <c r="AD20" s="65" t="s">
        <v>38</v>
      </c>
      <c r="AE20" s="65" t="s">
        <v>31</v>
      </c>
      <c r="AF20" s="90">
        <v>1</v>
      </c>
      <c r="AG20" s="243">
        <f>I20/'Budget Summary'!$D$25</f>
        <v>243.90243902439028</v>
      </c>
    </row>
    <row r="21" spans="1:33" ht="15.75" customHeight="1" x14ac:dyDescent="0.2">
      <c r="A21" s="53" t="s">
        <v>83</v>
      </c>
      <c r="B21" s="54" t="s">
        <v>84</v>
      </c>
      <c r="C21" s="55"/>
      <c r="D21" s="56" t="s">
        <v>31</v>
      </c>
      <c r="E21" s="88">
        <v>1</v>
      </c>
      <c r="F21" s="58">
        <v>4000</v>
      </c>
      <c r="G21" s="89">
        <v>1</v>
      </c>
      <c r="H21" s="60" t="s">
        <v>32</v>
      </c>
      <c r="I21" s="58">
        <f t="shared" si="3"/>
        <v>4000</v>
      </c>
      <c r="J21" s="80">
        <v>0</v>
      </c>
      <c r="S21" s="35">
        <f t="shared" si="2"/>
        <v>0</v>
      </c>
      <c r="W21" s="36"/>
      <c r="X21" s="36"/>
      <c r="Z21" s="62" t="s">
        <v>85</v>
      </c>
      <c r="AA21" s="63" t="s">
        <v>86</v>
      </c>
      <c r="AB21" s="63" t="s">
        <v>37</v>
      </c>
      <c r="AC21" s="64"/>
      <c r="AD21" s="65" t="s">
        <v>38</v>
      </c>
      <c r="AE21" s="65" t="s">
        <v>31</v>
      </c>
      <c r="AF21" s="90">
        <v>1</v>
      </c>
      <c r="AG21" s="243">
        <f>I21/'Budget Summary'!$D$25</f>
        <v>243.90243902439028</v>
      </c>
    </row>
    <row r="22" spans="1:33" ht="15.75" customHeight="1" x14ac:dyDescent="0.2">
      <c r="A22" s="53" t="s">
        <v>87</v>
      </c>
      <c r="B22" s="54" t="s">
        <v>88</v>
      </c>
      <c r="C22" s="55"/>
      <c r="D22" s="91" t="s">
        <v>31</v>
      </c>
      <c r="E22" s="88">
        <v>1</v>
      </c>
      <c r="F22" s="58">
        <v>4000</v>
      </c>
      <c r="G22" s="89">
        <v>1</v>
      </c>
      <c r="H22" s="92" t="s">
        <v>32</v>
      </c>
      <c r="I22" s="58">
        <f t="shared" si="3"/>
        <v>4000</v>
      </c>
      <c r="J22" s="80">
        <v>0</v>
      </c>
      <c r="S22" s="35"/>
      <c r="W22" s="36"/>
      <c r="X22" s="36"/>
      <c r="Z22" s="81"/>
      <c r="AA22" s="82"/>
      <c r="AB22" s="82"/>
      <c r="AC22" s="83"/>
      <c r="AD22" s="81"/>
      <c r="AE22" s="81"/>
      <c r="AF22" s="84"/>
      <c r="AG22" s="243">
        <f>I22/'Budget Summary'!$D$25</f>
        <v>243.90243902439028</v>
      </c>
    </row>
    <row r="23" spans="1:33" ht="15.75" customHeight="1" thickBot="1" x14ac:dyDescent="0.25">
      <c r="A23" s="53" t="s">
        <v>89</v>
      </c>
      <c r="B23" s="54" t="s">
        <v>90</v>
      </c>
      <c r="C23" s="55"/>
      <c r="D23" s="91" t="s">
        <v>31</v>
      </c>
      <c r="E23" s="88">
        <v>1</v>
      </c>
      <c r="F23" s="58">
        <v>4000</v>
      </c>
      <c r="G23" s="89">
        <v>1</v>
      </c>
      <c r="H23" s="92" t="s">
        <v>32</v>
      </c>
      <c r="I23" s="58">
        <f t="shared" si="3"/>
        <v>4000</v>
      </c>
      <c r="J23" s="80">
        <v>0</v>
      </c>
      <c r="S23" s="35"/>
      <c r="W23" s="36"/>
      <c r="X23" s="36"/>
      <c r="Z23" s="81"/>
      <c r="AA23" s="82"/>
      <c r="AB23" s="82"/>
      <c r="AC23" s="83"/>
      <c r="AD23" s="81"/>
      <c r="AE23" s="81"/>
      <c r="AF23" s="84"/>
      <c r="AG23" s="243">
        <f>I23/'Budget Summary'!$D$25</f>
        <v>243.90243902439028</v>
      </c>
    </row>
    <row r="24" spans="1:33" ht="15.75" customHeight="1" thickTop="1" thickBot="1" x14ac:dyDescent="0.25">
      <c r="A24" s="67" t="s">
        <v>39</v>
      </c>
      <c r="B24" s="68" t="s">
        <v>40</v>
      </c>
      <c r="C24" s="69"/>
      <c r="D24" s="68"/>
      <c r="E24" s="70"/>
      <c r="F24" s="71"/>
      <c r="G24" s="72"/>
      <c r="H24" s="73"/>
      <c r="I24" s="74">
        <f>SUM(I18:I23)</f>
        <v>24000</v>
      </c>
      <c r="J24" s="75">
        <v>0</v>
      </c>
      <c r="S24" s="35">
        <f t="shared" ref="S24:S26" si="4">SUM(L24:R24)</f>
        <v>0</v>
      </c>
      <c r="W24" s="36"/>
      <c r="X24" s="36"/>
      <c r="Z24" s="76" t="s">
        <v>39</v>
      </c>
      <c r="AA24" s="77" t="s">
        <v>40</v>
      </c>
      <c r="AB24" s="77"/>
      <c r="AC24" s="78"/>
      <c r="AD24" s="75"/>
      <c r="AE24" s="77"/>
      <c r="AF24" s="79"/>
      <c r="AG24" s="244">
        <f>I24/'Budget Summary'!$D$25</f>
        <v>1463.4146341463415</v>
      </c>
    </row>
    <row r="25" spans="1:33" ht="15.75" customHeight="1" thickTop="1" thickBot="1" x14ac:dyDescent="0.25">
      <c r="A25" s="41" t="s">
        <v>91</v>
      </c>
      <c r="B25" s="42" t="s">
        <v>92</v>
      </c>
      <c r="C25" s="43"/>
      <c r="D25" s="44"/>
      <c r="E25" s="45"/>
      <c r="F25" s="46"/>
      <c r="G25" s="47"/>
      <c r="H25" s="44"/>
      <c r="I25" s="46">
        <f>SUM(I26:I30)</f>
        <v>215040</v>
      </c>
      <c r="J25" s="48">
        <v>0</v>
      </c>
      <c r="S25" s="35">
        <f t="shared" si="4"/>
        <v>0</v>
      </c>
      <c r="W25" s="36"/>
      <c r="X25" s="36"/>
      <c r="Z25" s="49" t="s">
        <v>93</v>
      </c>
      <c r="AA25" s="50" t="s">
        <v>94</v>
      </c>
      <c r="AB25" s="50"/>
      <c r="AC25" s="51"/>
      <c r="AD25" s="48"/>
      <c r="AE25" s="49"/>
      <c r="AF25" s="52"/>
      <c r="AG25" s="242">
        <f>I25/'Budget Summary'!$D$25</f>
        <v>13112.195121951221</v>
      </c>
    </row>
    <row r="26" spans="1:33" ht="15.75" customHeight="1" thickTop="1" x14ac:dyDescent="0.2">
      <c r="A26" s="53" t="s">
        <v>95</v>
      </c>
      <c r="B26" s="54" t="s">
        <v>96</v>
      </c>
      <c r="C26" s="55"/>
      <c r="D26" s="56" t="s">
        <v>31</v>
      </c>
      <c r="E26" s="88">
        <v>12</v>
      </c>
      <c r="F26" s="58">
        <v>420</v>
      </c>
      <c r="G26" s="89">
        <v>1</v>
      </c>
      <c r="H26" s="60" t="s">
        <v>32</v>
      </c>
      <c r="I26" s="58">
        <f t="shared" ref="I26:I30" si="5">E26*F26*G26</f>
        <v>5040</v>
      </c>
      <c r="J26" s="80">
        <v>0</v>
      </c>
      <c r="S26" s="35">
        <f t="shared" si="4"/>
        <v>0</v>
      </c>
      <c r="W26" s="36"/>
      <c r="X26" s="36"/>
      <c r="Z26" s="62" t="s">
        <v>97</v>
      </c>
      <c r="AA26" s="63" t="s">
        <v>98</v>
      </c>
      <c r="AB26" s="63" t="s">
        <v>37</v>
      </c>
      <c r="AC26" s="64"/>
      <c r="AD26" s="65" t="s">
        <v>38</v>
      </c>
      <c r="AE26" s="65" t="s">
        <v>31</v>
      </c>
      <c r="AF26" s="90">
        <v>50</v>
      </c>
      <c r="AG26" s="243">
        <f>I26/'Budget Summary'!$D$25</f>
        <v>307.31707317073176</v>
      </c>
    </row>
    <row r="27" spans="1:33" ht="15.75" customHeight="1" x14ac:dyDescent="0.2">
      <c r="A27" s="53" t="s">
        <v>99</v>
      </c>
      <c r="B27" s="54" t="s">
        <v>100</v>
      </c>
      <c r="C27" s="55"/>
      <c r="D27" s="56" t="s">
        <v>31</v>
      </c>
      <c r="E27" s="88">
        <v>35</v>
      </c>
      <c r="F27" s="58">
        <v>420</v>
      </c>
      <c r="G27" s="89">
        <v>5</v>
      </c>
      <c r="H27" s="60" t="s">
        <v>32</v>
      </c>
      <c r="I27" s="58">
        <f t="shared" si="5"/>
        <v>73500</v>
      </c>
      <c r="J27" s="80">
        <v>0</v>
      </c>
      <c r="S27" s="35"/>
      <c r="W27" s="36"/>
      <c r="X27" s="36"/>
      <c r="Z27" s="81"/>
      <c r="AA27" s="82"/>
      <c r="AB27" s="82"/>
      <c r="AC27" s="83"/>
      <c r="AD27" s="81"/>
      <c r="AE27" s="81"/>
      <c r="AF27" s="84"/>
      <c r="AG27" s="243">
        <f>I27/'Budget Summary'!$D$25</f>
        <v>4481.707317073171</v>
      </c>
    </row>
    <row r="28" spans="1:33" ht="15.75" customHeight="1" x14ac:dyDescent="0.2">
      <c r="A28" s="53" t="s">
        <v>101</v>
      </c>
      <c r="B28" s="54" t="s">
        <v>102</v>
      </c>
      <c r="C28" s="55"/>
      <c r="D28" s="56" t="s">
        <v>31</v>
      </c>
      <c r="E28" s="88">
        <v>65</v>
      </c>
      <c r="F28" s="58">
        <v>420</v>
      </c>
      <c r="G28" s="89">
        <v>3</v>
      </c>
      <c r="H28" s="60" t="s">
        <v>32</v>
      </c>
      <c r="I28" s="58">
        <f t="shared" si="5"/>
        <v>81900</v>
      </c>
      <c r="J28" s="80">
        <v>0</v>
      </c>
      <c r="S28" s="35"/>
      <c r="W28" s="36"/>
      <c r="X28" s="36"/>
      <c r="Z28" s="81"/>
      <c r="AA28" s="82"/>
      <c r="AB28" s="82"/>
      <c r="AC28" s="83"/>
      <c r="AD28" s="81"/>
      <c r="AE28" s="81"/>
      <c r="AF28" s="84"/>
      <c r="AG28" s="243">
        <f>I28/'Budget Summary'!$D$25</f>
        <v>4993.9024390243903</v>
      </c>
    </row>
    <row r="29" spans="1:33" ht="15.75" customHeight="1" x14ac:dyDescent="0.2">
      <c r="A29" s="53" t="s">
        <v>103</v>
      </c>
      <c r="B29" s="54" t="s">
        <v>104</v>
      </c>
      <c r="C29" s="55"/>
      <c r="D29" s="56" t="s">
        <v>31</v>
      </c>
      <c r="E29" s="88">
        <v>30</v>
      </c>
      <c r="F29" s="58">
        <v>420</v>
      </c>
      <c r="G29" s="89">
        <v>1</v>
      </c>
      <c r="H29" s="60" t="s">
        <v>32</v>
      </c>
      <c r="I29" s="58">
        <f t="shared" si="5"/>
        <v>12600</v>
      </c>
      <c r="J29" s="80">
        <v>0</v>
      </c>
      <c r="S29" s="35"/>
      <c r="W29" s="36"/>
      <c r="X29" s="36"/>
      <c r="Z29" s="81"/>
      <c r="AA29" s="82"/>
      <c r="AB29" s="82"/>
      <c r="AC29" s="83"/>
      <c r="AD29" s="81"/>
      <c r="AE29" s="81"/>
      <c r="AF29" s="84"/>
      <c r="AG29" s="243">
        <f>I29/'Budget Summary'!$D$25</f>
        <v>768.29268292682934</v>
      </c>
    </row>
    <row r="30" spans="1:33" ht="15.75" customHeight="1" thickBot="1" x14ac:dyDescent="0.25">
      <c r="A30" s="53" t="s">
        <v>105</v>
      </c>
      <c r="B30" s="54" t="s">
        <v>106</v>
      </c>
      <c r="C30" s="55"/>
      <c r="D30" s="56" t="s">
        <v>31</v>
      </c>
      <c r="E30" s="88">
        <v>100</v>
      </c>
      <c r="F30" s="58">
        <v>420</v>
      </c>
      <c r="G30" s="89">
        <v>1</v>
      </c>
      <c r="H30" s="60" t="s">
        <v>32</v>
      </c>
      <c r="I30" s="58">
        <f t="shared" si="5"/>
        <v>42000</v>
      </c>
      <c r="J30" s="80">
        <v>0</v>
      </c>
      <c r="S30" s="35"/>
      <c r="W30" s="36"/>
      <c r="X30" s="36"/>
      <c r="Z30" s="81"/>
      <c r="AA30" s="82"/>
      <c r="AB30" s="82"/>
      <c r="AC30" s="83"/>
      <c r="AD30" s="81"/>
      <c r="AE30" s="81"/>
      <c r="AF30" s="84"/>
      <c r="AG30" s="243">
        <f>I30/'Budget Summary'!$D$25</f>
        <v>2560.9756097560976</v>
      </c>
    </row>
    <row r="31" spans="1:33" ht="15.75" customHeight="1" thickTop="1" thickBot="1" x14ac:dyDescent="0.25">
      <c r="A31" s="67" t="s">
        <v>39</v>
      </c>
      <c r="B31" s="68" t="s">
        <v>40</v>
      </c>
      <c r="C31" s="69"/>
      <c r="D31" s="68"/>
      <c r="E31" s="70"/>
      <c r="F31" s="71"/>
      <c r="G31" s="72"/>
      <c r="H31" s="73"/>
      <c r="I31" s="74">
        <f>SUM(I26:I30)</f>
        <v>215040</v>
      </c>
      <c r="J31" s="75">
        <v>0</v>
      </c>
      <c r="S31" s="35">
        <f t="shared" ref="S31:S45" si="6">SUM(L31:R31)</f>
        <v>0</v>
      </c>
      <c r="W31" s="36"/>
      <c r="X31" s="36"/>
      <c r="Z31" s="76" t="s">
        <v>39</v>
      </c>
      <c r="AA31" s="77" t="s">
        <v>40</v>
      </c>
      <c r="AB31" s="77"/>
      <c r="AC31" s="78"/>
      <c r="AD31" s="75"/>
      <c r="AE31" s="77"/>
      <c r="AF31" s="79"/>
      <c r="AG31" s="244">
        <f>I31/'Budget Summary'!$D$25</f>
        <v>13112.195121951221</v>
      </c>
    </row>
    <row r="32" spans="1:33" ht="15.75" customHeight="1" thickTop="1" thickBot="1" x14ac:dyDescent="0.25">
      <c r="A32" s="93" t="s">
        <v>107</v>
      </c>
      <c r="B32" s="94"/>
      <c r="C32" s="95"/>
      <c r="D32" s="94"/>
      <c r="E32" s="96"/>
      <c r="F32" s="97"/>
      <c r="G32" s="98"/>
      <c r="H32" s="99" t="s">
        <v>108</v>
      </c>
      <c r="I32" s="100">
        <f>SUM(I5+I16+I24+I31)</f>
        <v>947040</v>
      </c>
      <c r="J32" s="101">
        <v>0</v>
      </c>
      <c r="S32" s="35">
        <f t="shared" si="6"/>
        <v>0</v>
      </c>
      <c r="W32" s="36"/>
      <c r="X32" s="36"/>
      <c r="Z32" s="102" t="s">
        <v>107</v>
      </c>
      <c r="AA32" s="103"/>
      <c r="AB32" s="103"/>
      <c r="AC32" s="104"/>
      <c r="AD32" s="101"/>
      <c r="AE32" s="103"/>
      <c r="AF32" s="105"/>
      <c r="AG32" s="245">
        <f>I32/'Budget Summary'!$D$25</f>
        <v>57746.341463414639</v>
      </c>
    </row>
    <row r="33" spans="1:33" ht="15.75" customHeight="1" thickTop="1" thickBot="1" x14ac:dyDescent="0.25">
      <c r="A33" s="106" t="s">
        <v>109</v>
      </c>
      <c r="B33" s="107" t="s">
        <v>110</v>
      </c>
      <c r="C33" s="108"/>
      <c r="D33" s="109"/>
      <c r="E33" s="110"/>
      <c r="F33" s="111"/>
      <c r="G33" s="112"/>
      <c r="H33" s="112" t="s">
        <v>108</v>
      </c>
      <c r="I33" s="113">
        <f>I32+J32</f>
        <v>947040</v>
      </c>
      <c r="J33" s="114">
        <v>0</v>
      </c>
      <c r="S33" s="35">
        <f t="shared" si="6"/>
        <v>0</v>
      </c>
      <c r="W33" s="36"/>
      <c r="X33" s="36"/>
      <c r="Z33" s="115" t="s">
        <v>109</v>
      </c>
      <c r="AA33" s="116" t="s">
        <v>110</v>
      </c>
      <c r="AB33" s="117"/>
      <c r="AC33" s="118"/>
      <c r="AD33" s="114"/>
      <c r="AE33" s="117"/>
      <c r="AF33" s="119"/>
      <c r="AG33" s="246">
        <f>I33/'Budget Summary'!$D$25</f>
        <v>57746.341463414639</v>
      </c>
    </row>
    <row r="34" spans="1:33" ht="15.75" customHeight="1" thickTop="1" x14ac:dyDescent="0.2">
      <c r="A34" s="120"/>
      <c r="B34" s="121" t="s">
        <v>111</v>
      </c>
      <c r="C34" s="122"/>
      <c r="D34" s="121"/>
      <c r="E34" s="123"/>
      <c r="F34" s="124"/>
      <c r="G34" s="125"/>
      <c r="H34" s="126"/>
      <c r="I34" s="127">
        <f>I39</f>
        <v>252000</v>
      </c>
      <c r="J34" s="128">
        <v>0</v>
      </c>
      <c r="L34" s="5">
        <v>30000</v>
      </c>
      <c r="M34" s="5">
        <v>30000</v>
      </c>
      <c r="N34" s="5">
        <v>30000</v>
      </c>
      <c r="O34" s="5">
        <v>30000</v>
      </c>
      <c r="P34" s="5">
        <v>30000</v>
      </c>
      <c r="Q34" s="9">
        <f>I34-L34-M34-N34-O34-P34</f>
        <v>102000</v>
      </c>
      <c r="S34" s="35">
        <f t="shared" si="6"/>
        <v>252000</v>
      </c>
      <c r="W34" s="36"/>
      <c r="X34" s="36"/>
      <c r="Z34" s="129" t="s">
        <v>112</v>
      </c>
      <c r="AA34" s="130" t="s">
        <v>111</v>
      </c>
      <c r="AB34" s="130"/>
      <c r="AC34" s="131"/>
      <c r="AD34" s="128"/>
      <c r="AE34" s="130"/>
      <c r="AF34" s="132"/>
      <c r="AG34" s="247">
        <f>I34/'Budget Summary'!$D$25</f>
        <v>15365.853658536587</v>
      </c>
    </row>
    <row r="35" spans="1:33" ht="15.75" customHeight="1" thickBot="1" x14ac:dyDescent="0.25">
      <c r="A35" s="41" t="s">
        <v>113</v>
      </c>
      <c r="B35" s="42" t="s">
        <v>114</v>
      </c>
      <c r="C35" s="43"/>
      <c r="D35" s="44"/>
      <c r="E35" s="45"/>
      <c r="F35" s="46"/>
      <c r="G35" s="47"/>
      <c r="H35" s="44"/>
      <c r="I35" s="46">
        <f>I37</f>
        <v>252000</v>
      </c>
      <c r="J35" s="48">
        <v>0</v>
      </c>
      <c r="S35" s="35">
        <f t="shared" si="6"/>
        <v>0</v>
      </c>
      <c r="W35" s="36"/>
      <c r="X35" s="36"/>
      <c r="Z35" s="49" t="s">
        <v>115</v>
      </c>
      <c r="AA35" s="50" t="s">
        <v>114</v>
      </c>
      <c r="AB35" s="50"/>
      <c r="AC35" s="51"/>
      <c r="AD35" s="48"/>
      <c r="AE35" s="49"/>
      <c r="AF35" s="52"/>
      <c r="AG35" s="242">
        <f>I35/'Budget Summary'!$D$25</f>
        <v>15365.853658536587</v>
      </c>
    </row>
    <row r="36" spans="1:33" ht="27" customHeight="1" thickTop="1" thickBot="1" x14ac:dyDescent="0.25">
      <c r="A36" s="53" t="s">
        <v>116</v>
      </c>
      <c r="B36" s="54" t="s">
        <v>117</v>
      </c>
      <c r="C36" s="55" t="s">
        <v>118</v>
      </c>
      <c r="D36" s="56" t="s">
        <v>31</v>
      </c>
      <c r="E36" s="57">
        <v>1</v>
      </c>
      <c r="F36" s="133">
        <v>42000</v>
      </c>
      <c r="G36" s="59">
        <v>6</v>
      </c>
      <c r="H36" s="60" t="s">
        <v>119</v>
      </c>
      <c r="I36" s="58">
        <f>E36*F36*G36</f>
        <v>252000</v>
      </c>
      <c r="J36" s="61">
        <v>0</v>
      </c>
      <c r="K36" s="5"/>
      <c r="L36" s="5"/>
      <c r="M36" s="5"/>
      <c r="N36" s="5"/>
      <c r="O36" s="5"/>
      <c r="P36" s="5"/>
      <c r="Q36" s="5"/>
      <c r="R36" s="5"/>
      <c r="S36" s="35">
        <f t="shared" si="6"/>
        <v>0</v>
      </c>
      <c r="T36" s="5"/>
      <c r="U36" s="5"/>
      <c r="V36" s="5" t="s">
        <v>120</v>
      </c>
      <c r="W36" s="36" t="s">
        <v>121</v>
      </c>
      <c r="X36" s="36"/>
      <c r="Y36" s="5" t="s">
        <v>122</v>
      </c>
      <c r="Z36" s="62" t="s">
        <v>123</v>
      </c>
      <c r="AA36" s="63" t="s">
        <v>124</v>
      </c>
      <c r="AB36" s="63" t="s">
        <v>125</v>
      </c>
      <c r="AC36" s="64"/>
      <c r="AD36" s="65" t="s">
        <v>38</v>
      </c>
      <c r="AE36" s="65" t="s">
        <v>31</v>
      </c>
      <c r="AF36" s="66">
        <v>1</v>
      </c>
      <c r="AG36" s="243">
        <f>I36/'Budget Summary'!$D$25</f>
        <v>15365.853658536587</v>
      </c>
    </row>
    <row r="37" spans="1:33" ht="15.75" customHeight="1" thickTop="1" thickBot="1" x14ac:dyDescent="0.25">
      <c r="A37" s="67" t="s">
        <v>39</v>
      </c>
      <c r="B37" s="68" t="s">
        <v>40</v>
      </c>
      <c r="C37" s="69"/>
      <c r="D37" s="68"/>
      <c r="E37" s="70"/>
      <c r="F37" s="71"/>
      <c r="G37" s="72"/>
      <c r="H37" s="73"/>
      <c r="I37" s="74">
        <f t="shared" ref="I37:I38" si="7">I36</f>
        <v>252000</v>
      </c>
      <c r="J37" s="75">
        <v>0</v>
      </c>
      <c r="S37" s="35">
        <f t="shared" si="6"/>
        <v>0</v>
      </c>
      <c r="W37" s="36"/>
      <c r="X37" s="36"/>
      <c r="Z37" s="76" t="s">
        <v>39</v>
      </c>
      <c r="AA37" s="77" t="s">
        <v>40</v>
      </c>
      <c r="AB37" s="77"/>
      <c r="AC37" s="78"/>
      <c r="AD37" s="75"/>
      <c r="AE37" s="77"/>
      <c r="AF37" s="79"/>
      <c r="AG37" s="244">
        <f>I37/'Budget Summary'!$D$25</f>
        <v>15365.853658536587</v>
      </c>
    </row>
    <row r="38" spans="1:33" ht="15.75" customHeight="1" thickTop="1" thickBot="1" x14ac:dyDescent="0.25">
      <c r="A38" s="93" t="s">
        <v>107</v>
      </c>
      <c r="B38" s="94"/>
      <c r="C38" s="95"/>
      <c r="D38" s="94"/>
      <c r="E38" s="96"/>
      <c r="F38" s="97"/>
      <c r="G38" s="98"/>
      <c r="H38" s="99" t="s">
        <v>108</v>
      </c>
      <c r="I38" s="100">
        <f t="shared" si="7"/>
        <v>252000</v>
      </c>
      <c r="J38" s="101">
        <v>0</v>
      </c>
      <c r="S38" s="35">
        <f t="shared" si="6"/>
        <v>0</v>
      </c>
      <c r="W38" s="36"/>
      <c r="X38" s="36"/>
      <c r="Z38" s="102" t="s">
        <v>107</v>
      </c>
      <c r="AA38" s="103"/>
      <c r="AB38" s="103"/>
      <c r="AC38" s="104"/>
      <c r="AD38" s="101"/>
      <c r="AE38" s="103"/>
      <c r="AF38" s="105"/>
      <c r="AG38" s="245">
        <f>I38/'Budget Summary'!$D$25</f>
        <v>15365.853658536587</v>
      </c>
    </row>
    <row r="39" spans="1:33" ht="15.75" customHeight="1" thickTop="1" thickBot="1" x14ac:dyDescent="0.25">
      <c r="A39" s="106" t="s">
        <v>109</v>
      </c>
      <c r="B39" s="107" t="s">
        <v>126</v>
      </c>
      <c r="C39" s="108"/>
      <c r="D39" s="109"/>
      <c r="E39" s="110"/>
      <c r="F39" s="111"/>
      <c r="G39" s="112"/>
      <c r="H39" s="112" t="s">
        <v>108</v>
      </c>
      <c r="I39" s="113">
        <f>I38+J38</f>
        <v>252000</v>
      </c>
      <c r="J39" s="114">
        <v>0</v>
      </c>
      <c r="S39" s="35">
        <f t="shared" si="6"/>
        <v>0</v>
      </c>
      <c r="W39" s="36"/>
      <c r="X39" s="36"/>
      <c r="Z39" s="115" t="s">
        <v>109</v>
      </c>
      <c r="AA39" s="116" t="s">
        <v>126</v>
      </c>
      <c r="AB39" s="117"/>
      <c r="AC39" s="118"/>
      <c r="AD39" s="114"/>
      <c r="AE39" s="117"/>
      <c r="AF39" s="119"/>
      <c r="AG39" s="246">
        <f>I39/'Budget Summary'!$D$25</f>
        <v>15365.853658536587</v>
      </c>
    </row>
    <row r="40" spans="1:33" ht="15.75" customHeight="1" thickTop="1" x14ac:dyDescent="0.2">
      <c r="A40" s="120"/>
      <c r="B40" s="121" t="s">
        <v>127</v>
      </c>
      <c r="C40" s="122"/>
      <c r="D40" s="121"/>
      <c r="E40" s="123"/>
      <c r="F40" s="124"/>
      <c r="G40" s="125"/>
      <c r="H40" s="126"/>
      <c r="I40" s="134">
        <f>SUM(I41+I44+I49)</f>
        <v>506500</v>
      </c>
      <c r="J40" s="128">
        <v>0</v>
      </c>
      <c r="S40" s="35">
        <f t="shared" si="6"/>
        <v>0</v>
      </c>
      <c r="W40" s="36"/>
      <c r="X40" s="36"/>
      <c r="Z40" s="129" t="s">
        <v>128</v>
      </c>
      <c r="AA40" s="130" t="s">
        <v>127</v>
      </c>
      <c r="AB40" s="130"/>
      <c r="AC40" s="131"/>
      <c r="AD40" s="128"/>
      <c r="AE40" s="130"/>
      <c r="AF40" s="132"/>
      <c r="AG40" s="248">
        <f>I40/'Budget Summary'!$D$25</f>
        <v>30884.146341463416</v>
      </c>
    </row>
    <row r="41" spans="1:33" ht="15.75" customHeight="1" thickBot="1" x14ac:dyDescent="0.25">
      <c r="A41" s="41" t="s">
        <v>129</v>
      </c>
      <c r="B41" s="42" t="s">
        <v>130</v>
      </c>
      <c r="C41" s="43"/>
      <c r="D41" s="44"/>
      <c r="E41" s="45"/>
      <c r="F41" s="46"/>
      <c r="G41" s="47"/>
      <c r="H41" s="44"/>
      <c r="I41" s="46">
        <f>I42</f>
        <v>252000</v>
      </c>
      <c r="J41" s="48">
        <v>0</v>
      </c>
      <c r="S41" s="35">
        <f t="shared" si="6"/>
        <v>0</v>
      </c>
      <c r="W41" s="36"/>
      <c r="X41" s="36"/>
      <c r="Z41" s="49" t="s">
        <v>131</v>
      </c>
      <c r="AA41" s="50" t="s">
        <v>130</v>
      </c>
      <c r="AB41" s="50"/>
      <c r="AC41" s="51"/>
      <c r="AD41" s="48"/>
      <c r="AE41" s="49"/>
      <c r="AF41" s="52"/>
      <c r="AG41" s="242">
        <f>I41/'Budget Summary'!$D$25</f>
        <v>15365.853658536587</v>
      </c>
    </row>
    <row r="42" spans="1:33" ht="15.75" customHeight="1" thickTop="1" thickBot="1" x14ac:dyDescent="0.25">
      <c r="A42" s="53" t="s">
        <v>132</v>
      </c>
      <c r="B42" s="54" t="s">
        <v>133</v>
      </c>
      <c r="C42" s="55"/>
      <c r="D42" s="56" t="s">
        <v>31</v>
      </c>
      <c r="E42" s="57">
        <v>1</v>
      </c>
      <c r="F42" s="133">
        <v>42000</v>
      </c>
      <c r="G42" s="59">
        <v>6</v>
      </c>
      <c r="H42" s="60" t="s">
        <v>119</v>
      </c>
      <c r="I42" s="58">
        <f>E42*F42*G42</f>
        <v>252000</v>
      </c>
      <c r="J42" s="61">
        <v>0</v>
      </c>
      <c r="K42" s="5"/>
      <c r="L42" s="5"/>
      <c r="M42" s="5"/>
      <c r="N42" s="5"/>
      <c r="O42" s="5"/>
      <c r="P42" s="5"/>
      <c r="Q42" s="5"/>
      <c r="R42" s="5"/>
      <c r="S42" s="35">
        <f t="shared" si="6"/>
        <v>0</v>
      </c>
      <c r="T42" s="5"/>
      <c r="U42" s="5"/>
      <c r="V42" s="5" t="s">
        <v>134</v>
      </c>
      <c r="W42" s="36" t="s">
        <v>135</v>
      </c>
      <c r="X42" s="36"/>
      <c r="Y42" s="5" t="s">
        <v>136</v>
      </c>
      <c r="Z42" s="62" t="s">
        <v>137</v>
      </c>
      <c r="AA42" s="63" t="s">
        <v>138</v>
      </c>
      <c r="AB42" s="63" t="s">
        <v>125</v>
      </c>
      <c r="AC42" s="64"/>
      <c r="AD42" s="65" t="s">
        <v>139</v>
      </c>
      <c r="AE42" s="65" t="s">
        <v>31</v>
      </c>
      <c r="AF42" s="66">
        <v>1</v>
      </c>
      <c r="AG42" s="243">
        <f>I42/'Budget Summary'!$D$25</f>
        <v>15365.853658536587</v>
      </c>
    </row>
    <row r="43" spans="1:33" ht="15.75" customHeight="1" thickTop="1" thickBot="1" x14ac:dyDescent="0.25">
      <c r="A43" s="67" t="s">
        <v>39</v>
      </c>
      <c r="B43" s="68" t="s">
        <v>40</v>
      </c>
      <c r="C43" s="69"/>
      <c r="D43" s="68"/>
      <c r="E43" s="70"/>
      <c r="F43" s="71"/>
      <c r="G43" s="72"/>
      <c r="H43" s="73"/>
      <c r="I43" s="74">
        <f>I42</f>
        <v>252000</v>
      </c>
      <c r="J43" s="75">
        <v>0</v>
      </c>
      <c r="L43" s="5">
        <v>30000</v>
      </c>
      <c r="M43" s="5">
        <v>30000</v>
      </c>
      <c r="N43" s="5">
        <v>30000</v>
      </c>
      <c r="O43" s="5">
        <v>30000</v>
      </c>
      <c r="P43" s="5">
        <v>30000</v>
      </c>
      <c r="Q43" s="9">
        <f>I41-L43-M43-N43-O43-P43</f>
        <v>102000</v>
      </c>
      <c r="S43" s="35">
        <f t="shared" si="6"/>
        <v>252000</v>
      </c>
      <c r="W43" s="36"/>
      <c r="X43" s="36"/>
      <c r="Z43" s="76" t="s">
        <v>39</v>
      </c>
      <c r="AA43" s="77" t="s">
        <v>40</v>
      </c>
      <c r="AB43" s="77"/>
      <c r="AC43" s="78"/>
      <c r="AD43" s="75"/>
      <c r="AE43" s="77"/>
      <c r="AF43" s="79"/>
      <c r="AG43" s="244">
        <f>I43/'Budget Summary'!$D$25</f>
        <v>15365.853658536587</v>
      </c>
    </row>
    <row r="44" spans="1:33" ht="15.75" customHeight="1" thickTop="1" thickBot="1" x14ac:dyDescent="0.25">
      <c r="A44" s="41" t="s">
        <v>140</v>
      </c>
      <c r="B44" s="42" t="s">
        <v>141</v>
      </c>
      <c r="C44" s="43"/>
      <c r="D44" s="44"/>
      <c r="E44" s="45"/>
      <c r="F44" s="46"/>
      <c r="G44" s="47"/>
      <c r="H44" s="44"/>
      <c r="I44" s="46">
        <f>I48</f>
        <v>170500</v>
      </c>
      <c r="J44" s="48">
        <v>0</v>
      </c>
      <c r="N44" s="9"/>
      <c r="S44" s="35">
        <f t="shared" si="6"/>
        <v>0</v>
      </c>
      <c r="W44" s="36"/>
      <c r="X44" s="36"/>
      <c r="Z44" s="49" t="s">
        <v>142</v>
      </c>
      <c r="AA44" s="50" t="s">
        <v>141</v>
      </c>
      <c r="AB44" s="50"/>
      <c r="AC44" s="51"/>
      <c r="AD44" s="48"/>
      <c r="AE44" s="49"/>
      <c r="AF44" s="52"/>
      <c r="AG44" s="242">
        <f>I44/'Budget Summary'!$D$25</f>
        <v>10396.341463414636</v>
      </c>
    </row>
    <row r="45" spans="1:33" ht="15.75" customHeight="1" thickTop="1" x14ac:dyDescent="0.2">
      <c r="A45" s="53" t="s">
        <v>143</v>
      </c>
      <c r="B45" s="54" t="s">
        <v>144</v>
      </c>
      <c r="C45" s="55" t="s">
        <v>145</v>
      </c>
      <c r="D45" s="56" t="s">
        <v>31</v>
      </c>
      <c r="E45" s="57">
        <v>1</v>
      </c>
      <c r="F45" s="133">
        <v>16000</v>
      </c>
      <c r="G45" s="59">
        <v>7</v>
      </c>
      <c r="H45" s="60" t="s">
        <v>146</v>
      </c>
      <c r="I45" s="58">
        <f t="shared" ref="I45:I47" si="8">E45*F45*G45</f>
        <v>112000</v>
      </c>
      <c r="J45" s="61">
        <v>0</v>
      </c>
      <c r="S45" s="35">
        <f t="shared" si="6"/>
        <v>0</v>
      </c>
      <c r="W45" s="36"/>
      <c r="X45" s="36"/>
      <c r="Z45" s="62" t="s">
        <v>147</v>
      </c>
      <c r="AA45" s="63" t="s">
        <v>144</v>
      </c>
      <c r="AB45" s="63" t="s">
        <v>37</v>
      </c>
      <c r="AC45" s="64"/>
      <c r="AD45" s="65" t="s">
        <v>38</v>
      </c>
      <c r="AE45" s="65" t="s">
        <v>31</v>
      </c>
      <c r="AF45" s="66">
        <v>1</v>
      </c>
      <c r="AG45" s="243">
        <f>I45/'Budget Summary'!$D$25</f>
        <v>6829.2682926829275</v>
      </c>
    </row>
    <row r="46" spans="1:33" ht="15.75" customHeight="1" x14ac:dyDescent="0.2">
      <c r="A46" s="53" t="s">
        <v>148</v>
      </c>
      <c r="B46" s="54" t="s">
        <v>149</v>
      </c>
      <c r="C46" s="55"/>
      <c r="D46" s="56" t="s">
        <v>31</v>
      </c>
      <c r="E46" s="57">
        <v>1</v>
      </c>
      <c r="F46" s="133">
        <v>7500</v>
      </c>
      <c r="G46" s="59">
        <v>5</v>
      </c>
      <c r="H46" s="60" t="s">
        <v>146</v>
      </c>
      <c r="I46" s="58">
        <f t="shared" si="8"/>
        <v>37500</v>
      </c>
      <c r="J46" s="61">
        <v>0</v>
      </c>
      <c r="S46" s="35"/>
      <c r="W46" s="36"/>
      <c r="X46" s="36"/>
      <c r="Z46" s="62"/>
      <c r="AA46" s="63"/>
      <c r="AB46" s="63"/>
      <c r="AC46" s="64"/>
      <c r="AD46" s="65"/>
      <c r="AE46" s="65"/>
      <c r="AF46" s="66"/>
      <c r="AG46" s="243">
        <f>I46/'Budget Summary'!$D$25</f>
        <v>2286.5853658536589</v>
      </c>
    </row>
    <row r="47" spans="1:33" ht="15.75" customHeight="1" thickBot="1" x14ac:dyDescent="0.25">
      <c r="A47" s="53" t="s">
        <v>150</v>
      </c>
      <c r="B47" s="54" t="s">
        <v>151</v>
      </c>
      <c r="C47" s="55"/>
      <c r="D47" s="56" t="s">
        <v>31</v>
      </c>
      <c r="E47" s="88">
        <v>1</v>
      </c>
      <c r="F47" s="58">
        <v>7000</v>
      </c>
      <c r="G47" s="59">
        <v>3</v>
      </c>
      <c r="H47" s="60" t="s">
        <v>146</v>
      </c>
      <c r="I47" s="58">
        <f t="shared" si="8"/>
        <v>21000</v>
      </c>
      <c r="J47" s="80">
        <v>0</v>
      </c>
      <c r="S47" s="35">
        <f t="shared" ref="S47:S68" si="9">SUM(L47:R47)</f>
        <v>0</v>
      </c>
      <c r="W47" s="36"/>
      <c r="X47" s="36"/>
      <c r="Z47" s="62" t="s">
        <v>152</v>
      </c>
      <c r="AA47" s="63" t="s">
        <v>151</v>
      </c>
      <c r="AB47" s="63" t="s">
        <v>37</v>
      </c>
      <c r="AC47" s="64"/>
      <c r="AD47" s="65" t="s">
        <v>38</v>
      </c>
      <c r="AE47" s="65" t="s">
        <v>31</v>
      </c>
      <c r="AF47" s="90">
        <v>1</v>
      </c>
      <c r="AG47" s="243">
        <f>I47/'Budget Summary'!$D$25</f>
        <v>1280.4878048780488</v>
      </c>
    </row>
    <row r="48" spans="1:33" ht="15.75" customHeight="1" thickTop="1" thickBot="1" x14ac:dyDescent="0.25">
      <c r="A48" s="67" t="s">
        <v>39</v>
      </c>
      <c r="B48" s="68" t="s">
        <v>40</v>
      </c>
      <c r="C48" s="69"/>
      <c r="D48" s="68"/>
      <c r="E48" s="70"/>
      <c r="F48" s="71"/>
      <c r="G48" s="72"/>
      <c r="H48" s="73"/>
      <c r="I48" s="74">
        <f>SUM(I45:I47)</f>
        <v>170500</v>
      </c>
      <c r="J48" s="75">
        <v>0</v>
      </c>
      <c r="N48" s="9">
        <f>SUM(I48)</f>
        <v>170500</v>
      </c>
      <c r="S48" s="35">
        <f t="shared" si="9"/>
        <v>170500</v>
      </c>
      <c r="W48" s="36"/>
      <c r="X48" s="36"/>
      <c r="Z48" s="76" t="s">
        <v>39</v>
      </c>
      <c r="AA48" s="77" t="s">
        <v>40</v>
      </c>
      <c r="AB48" s="77"/>
      <c r="AC48" s="78"/>
      <c r="AD48" s="75"/>
      <c r="AE48" s="77"/>
      <c r="AF48" s="79"/>
      <c r="AG48" s="244">
        <f>I48/'Budget Summary'!$D$25</f>
        <v>10396.341463414636</v>
      </c>
    </row>
    <row r="49" spans="1:33" ht="15.75" customHeight="1" thickTop="1" thickBot="1" x14ac:dyDescent="0.25">
      <c r="A49" s="41" t="s">
        <v>153</v>
      </c>
      <c r="B49" s="42" t="s">
        <v>154</v>
      </c>
      <c r="C49" s="43"/>
      <c r="D49" s="44"/>
      <c r="E49" s="45"/>
      <c r="F49" s="46"/>
      <c r="G49" s="47"/>
      <c r="H49" s="44"/>
      <c r="I49" s="46">
        <f>I51</f>
        <v>84000</v>
      </c>
      <c r="J49" s="48">
        <v>0</v>
      </c>
      <c r="N49" s="9"/>
      <c r="S49" s="35">
        <f t="shared" si="9"/>
        <v>0</v>
      </c>
      <c r="W49" s="36"/>
      <c r="X49" s="36"/>
      <c r="Z49" s="49" t="s">
        <v>155</v>
      </c>
      <c r="AA49" s="50" t="s">
        <v>154</v>
      </c>
      <c r="AB49" s="50"/>
      <c r="AC49" s="51"/>
      <c r="AD49" s="48"/>
      <c r="AE49" s="49"/>
      <c r="AF49" s="52"/>
      <c r="AG49" s="242">
        <f>I49/'Budget Summary'!$D$25</f>
        <v>5121.9512195121952</v>
      </c>
    </row>
    <row r="50" spans="1:33" ht="15.75" customHeight="1" thickTop="1" thickBot="1" x14ac:dyDescent="0.25">
      <c r="A50" s="53" t="s">
        <v>156</v>
      </c>
      <c r="B50" s="54" t="s">
        <v>157</v>
      </c>
      <c r="C50" s="55"/>
      <c r="D50" s="56" t="s">
        <v>31</v>
      </c>
      <c r="E50" s="57">
        <v>1</v>
      </c>
      <c r="F50" s="133">
        <v>12000</v>
      </c>
      <c r="G50" s="59">
        <v>7</v>
      </c>
      <c r="H50" s="60" t="s">
        <v>146</v>
      </c>
      <c r="I50" s="58">
        <f>E50*F50*G50</f>
        <v>84000</v>
      </c>
      <c r="J50" s="61">
        <v>0</v>
      </c>
      <c r="S50" s="35">
        <f t="shared" si="9"/>
        <v>0</v>
      </c>
      <c r="W50" s="36"/>
      <c r="X50" s="36"/>
      <c r="Z50" s="62" t="s">
        <v>158</v>
      </c>
      <c r="AA50" s="63" t="s">
        <v>157</v>
      </c>
      <c r="AB50" s="63"/>
      <c r="AC50" s="64"/>
      <c r="AD50" s="65" t="s">
        <v>38</v>
      </c>
      <c r="AE50" s="65" t="s">
        <v>31</v>
      </c>
      <c r="AF50" s="66">
        <v>1</v>
      </c>
      <c r="AG50" s="243">
        <f>I50/'Budget Summary'!$D$25</f>
        <v>5121.9512195121952</v>
      </c>
    </row>
    <row r="51" spans="1:33" ht="15.75" customHeight="1" thickTop="1" thickBot="1" x14ac:dyDescent="0.25">
      <c r="A51" s="67" t="s">
        <v>39</v>
      </c>
      <c r="B51" s="68" t="s">
        <v>40</v>
      </c>
      <c r="C51" s="69"/>
      <c r="D51" s="68"/>
      <c r="E51" s="70"/>
      <c r="F51" s="71"/>
      <c r="G51" s="72"/>
      <c r="H51" s="73"/>
      <c r="I51" s="74">
        <f>I50</f>
        <v>84000</v>
      </c>
      <c r="J51" s="75">
        <v>0</v>
      </c>
      <c r="N51" s="9">
        <f>I51</f>
        <v>84000</v>
      </c>
      <c r="S51" s="35">
        <f t="shared" si="9"/>
        <v>84000</v>
      </c>
      <c r="W51" s="36"/>
      <c r="X51" s="36"/>
      <c r="Z51" s="76" t="s">
        <v>39</v>
      </c>
      <c r="AA51" s="77" t="s">
        <v>40</v>
      </c>
      <c r="AB51" s="77"/>
      <c r="AC51" s="78"/>
      <c r="AD51" s="75"/>
      <c r="AE51" s="77"/>
      <c r="AF51" s="79"/>
      <c r="AG51" s="244">
        <f>I51/'Budget Summary'!$D$25</f>
        <v>5121.9512195121952</v>
      </c>
    </row>
    <row r="52" spans="1:33" ht="15.75" customHeight="1" thickTop="1" thickBot="1" x14ac:dyDescent="0.25">
      <c r="A52" s="93" t="s">
        <v>107</v>
      </c>
      <c r="B52" s="94"/>
      <c r="C52" s="95"/>
      <c r="D52" s="96"/>
      <c r="E52" s="96"/>
      <c r="F52" s="97"/>
      <c r="G52" s="98"/>
      <c r="H52" s="99" t="s">
        <v>108</v>
      </c>
      <c r="I52" s="100">
        <f>SUM(I43+I48+I51)</f>
        <v>506500</v>
      </c>
      <c r="J52" s="101">
        <v>0</v>
      </c>
      <c r="S52" s="35">
        <f t="shared" si="9"/>
        <v>0</v>
      </c>
      <c r="W52" s="36"/>
      <c r="X52" s="135" t="s">
        <v>159</v>
      </c>
      <c r="Y52" s="136" t="s">
        <v>160</v>
      </c>
      <c r="Z52" s="102" t="s">
        <v>107</v>
      </c>
      <c r="AA52" s="103"/>
      <c r="AB52" s="103"/>
      <c r="AC52" s="104"/>
      <c r="AD52" s="105"/>
      <c r="AE52" s="105"/>
      <c r="AF52" s="105"/>
      <c r="AG52" s="245">
        <f>I52/'Budget Summary'!$D$25</f>
        <v>30884.146341463416</v>
      </c>
    </row>
    <row r="53" spans="1:33" ht="15.75" customHeight="1" thickTop="1" x14ac:dyDescent="0.2">
      <c r="A53" s="120" t="s">
        <v>161</v>
      </c>
      <c r="B53" s="121" t="s">
        <v>162</v>
      </c>
      <c r="C53" s="122"/>
      <c r="D53" s="121"/>
      <c r="E53" s="123"/>
      <c r="F53" s="124"/>
      <c r="G53" s="137"/>
      <c r="H53" s="138"/>
      <c r="I53" s="134">
        <f>I61</f>
        <v>426500</v>
      </c>
      <c r="J53" s="128">
        <v>0</v>
      </c>
      <c r="S53" s="35">
        <f t="shared" si="9"/>
        <v>0</v>
      </c>
      <c r="W53" s="36"/>
      <c r="X53" s="36"/>
      <c r="Z53" s="129" t="s">
        <v>161</v>
      </c>
      <c r="AA53" s="130" t="s">
        <v>162</v>
      </c>
      <c r="AB53" s="130"/>
      <c r="AC53" s="131"/>
      <c r="AD53" s="128"/>
      <c r="AE53" s="130"/>
      <c r="AF53" s="132"/>
      <c r="AG53" s="248">
        <f>I53/'Budget Summary'!$D$25</f>
        <v>26006.097560975613</v>
      </c>
    </row>
    <row r="54" spans="1:33" ht="15.75" customHeight="1" thickBot="1" x14ac:dyDescent="0.25">
      <c r="A54" s="41" t="s">
        <v>163</v>
      </c>
      <c r="B54" s="42" t="s">
        <v>164</v>
      </c>
      <c r="C54" s="43"/>
      <c r="D54" s="44"/>
      <c r="E54" s="45"/>
      <c r="F54" s="46"/>
      <c r="G54" s="47"/>
      <c r="H54" s="44"/>
      <c r="I54" s="46">
        <f>I60</f>
        <v>426500</v>
      </c>
      <c r="J54" s="48">
        <v>0</v>
      </c>
      <c r="S54" s="35">
        <f t="shared" si="9"/>
        <v>0</v>
      </c>
      <c r="W54" s="36"/>
      <c r="X54" s="36"/>
      <c r="Z54" s="49" t="s">
        <v>165</v>
      </c>
      <c r="AA54" s="50" t="s">
        <v>164</v>
      </c>
      <c r="AB54" s="50"/>
      <c r="AC54" s="51"/>
      <c r="AD54" s="48"/>
      <c r="AE54" s="49"/>
      <c r="AF54" s="52"/>
      <c r="AG54" s="242">
        <f>I54/'Budget Summary'!$D$25</f>
        <v>26006.097560975613</v>
      </c>
    </row>
    <row r="55" spans="1:33" ht="15.75" customHeight="1" thickTop="1" x14ac:dyDescent="0.2">
      <c r="A55" s="53" t="s">
        <v>166</v>
      </c>
      <c r="B55" s="54" t="s">
        <v>167</v>
      </c>
      <c r="C55" s="55"/>
      <c r="D55" s="56" t="s">
        <v>31</v>
      </c>
      <c r="E55" s="57">
        <v>1</v>
      </c>
      <c r="F55" s="133">
        <v>17000</v>
      </c>
      <c r="G55" s="59">
        <v>11</v>
      </c>
      <c r="H55" s="60" t="s">
        <v>146</v>
      </c>
      <c r="I55" s="58">
        <f t="shared" ref="I55:I59" si="10">E55*F55*G55</f>
        <v>187000</v>
      </c>
      <c r="J55" s="61">
        <v>0</v>
      </c>
      <c r="L55" s="6">
        <f>F55/3</f>
        <v>5666.666666666667</v>
      </c>
      <c r="M55" s="9">
        <f>F55</f>
        <v>17000</v>
      </c>
      <c r="N55" s="9">
        <f>F55</f>
        <v>17000</v>
      </c>
      <c r="O55" s="6">
        <f>F55/3</f>
        <v>5666.666666666667</v>
      </c>
      <c r="P55" s="6">
        <f>F55/3</f>
        <v>5666.666666666667</v>
      </c>
      <c r="S55" s="139">
        <f t="shared" si="9"/>
        <v>51000</v>
      </c>
      <c r="W55" s="36"/>
      <c r="X55" s="36"/>
      <c r="Z55" s="62" t="s">
        <v>168</v>
      </c>
      <c r="AA55" s="63" t="s">
        <v>167</v>
      </c>
      <c r="AB55" s="63" t="s">
        <v>125</v>
      </c>
      <c r="AC55" s="64"/>
      <c r="AD55" s="65" t="s">
        <v>38</v>
      </c>
      <c r="AE55" s="65" t="s">
        <v>31</v>
      </c>
      <c r="AF55" s="66">
        <v>1</v>
      </c>
      <c r="AG55" s="243">
        <f>I55/'Budget Summary'!$D$25</f>
        <v>11402.439024390245</v>
      </c>
    </row>
    <row r="56" spans="1:33" ht="15.75" customHeight="1" x14ac:dyDescent="0.2">
      <c r="A56" s="53" t="s">
        <v>169</v>
      </c>
      <c r="B56" s="54" t="s">
        <v>170</v>
      </c>
      <c r="C56" s="55"/>
      <c r="D56" s="56" t="s">
        <v>31</v>
      </c>
      <c r="E56" s="57">
        <v>1</v>
      </c>
      <c r="F56" s="133">
        <v>14000</v>
      </c>
      <c r="G56" s="59">
        <v>9</v>
      </c>
      <c r="H56" s="60" t="s">
        <v>146</v>
      </c>
      <c r="I56" s="58">
        <f t="shared" si="10"/>
        <v>126000</v>
      </c>
      <c r="J56" s="61">
        <v>0</v>
      </c>
      <c r="M56" s="6">
        <f>I56/2</f>
        <v>63000</v>
      </c>
      <c r="N56" s="6">
        <f>I56/2</f>
        <v>63000</v>
      </c>
      <c r="S56" s="35">
        <f t="shared" si="9"/>
        <v>126000</v>
      </c>
      <c r="W56" s="36"/>
      <c r="X56" s="36"/>
      <c r="Z56" s="62" t="s">
        <v>171</v>
      </c>
      <c r="AA56" s="63" t="s">
        <v>170</v>
      </c>
      <c r="AB56" s="63" t="s">
        <v>37</v>
      </c>
      <c r="AC56" s="64"/>
      <c r="AD56" s="65" t="s">
        <v>38</v>
      </c>
      <c r="AE56" s="65" t="s">
        <v>31</v>
      </c>
      <c r="AF56" s="66">
        <v>1</v>
      </c>
      <c r="AG56" s="243">
        <f>I56/'Budget Summary'!$D$25</f>
        <v>7682.9268292682937</v>
      </c>
    </row>
    <row r="57" spans="1:33" ht="15.75" customHeight="1" x14ac:dyDescent="0.2">
      <c r="A57" s="53" t="s">
        <v>172</v>
      </c>
      <c r="B57" s="54" t="s">
        <v>173</v>
      </c>
      <c r="C57" s="55"/>
      <c r="D57" s="56" t="s">
        <v>31</v>
      </c>
      <c r="E57" s="57">
        <v>1</v>
      </c>
      <c r="F57" s="133">
        <v>8500</v>
      </c>
      <c r="G57" s="59">
        <v>7</v>
      </c>
      <c r="H57" s="60" t="s">
        <v>146</v>
      </c>
      <c r="I57" s="58">
        <f t="shared" si="10"/>
        <v>59500</v>
      </c>
      <c r="J57" s="61">
        <v>0</v>
      </c>
      <c r="N57" s="9">
        <f t="shared" ref="N57:N59" si="11">I57</f>
        <v>59500</v>
      </c>
      <c r="S57" s="35">
        <f t="shared" si="9"/>
        <v>59500</v>
      </c>
      <c r="W57" s="36"/>
      <c r="X57" s="36"/>
      <c r="Z57" s="62" t="s">
        <v>174</v>
      </c>
      <c r="AA57" s="63" t="s">
        <v>175</v>
      </c>
      <c r="AB57" s="63" t="s">
        <v>37</v>
      </c>
      <c r="AC57" s="64" t="s">
        <v>176</v>
      </c>
      <c r="AD57" s="65" t="s">
        <v>38</v>
      </c>
      <c r="AE57" s="65" t="s">
        <v>31</v>
      </c>
      <c r="AF57" s="66">
        <v>1</v>
      </c>
      <c r="AG57" s="243">
        <f>I57/'Budget Summary'!$D$25</f>
        <v>3628.0487804878053</v>
      </c>
    </row>
    <row r="58" spans="1:33" ht="15.75" customHeight="1" x14ac:dyDescent="0.2">
      <c r="A58" s="53" t="s">
        <v>177</v>
      </c>
      <c r="B58" s="54" t="s">
        <v>178</v>
      </c>
      <c r="C58" s="55"/>
      <c r="D58" s="56" t="s">
        <v>31</v>
      </c>
      <c r="E58" s="57">
        <v>1</v>
      </c>
      <c r="F58" s="133">
        <v>6000</v>
      </c>
      <c r="G58" s="59">
        <v>5</v>
      </c>
      <c r="H58" s="60" t="s">
        <v>146</v>
      </c>
      <c r="I58" s="58">
        <f t="shared" si="10"/>
        <v>30000</v>
      </c>
      <c r="J58" s="61">
        <v>0</v>
      </c>
      <c r="N58" s="9">
        <f t="shared" si="11"/>
        <v>30000</v>
      </c>
      <c r="S58" s="35">
        <f t="shared" si="9"/>
        <v>30000</v>
      </c>
      <c r="W58" s="36"/>
      <c r="X58" s="36"/>
      <c r="Z58" s="62" t="s">
        <v>179</v>
      </c>
      <c r="AA58" s="63" t="s">
        <v>180</v>
      </c>
      <c r="AB58" s="63" t="s">
        <v>37</v>
      </c>
      <c r="AC58" s="64" t="s">
        <v>176</v>
      </c>
      <c r="AD58" s="65" t="s">
        <v>38</v>
      </c>
      <c r="AE58" s="65" t="s">
        <v>31</v>
      </c>
      <c r="AF58" s="66">
        <v>1</v>
      </c>
      <c r="AG58" s="243">
        <f>I58/'Budget Summary'!$D$25</f>
        <v>1829.268292682927</v>
      </c>
    </row>
    <row r="59" spans="1:33" ht="15.75" customHeight="1" thickBot="1" x14ac:dyDescent="0.25">
      <c r="A59" s="53" t="s">
        <v>181</v>
      </c>
      <c r="B59" s="54" t="s">
        <v>182</v>
      </c>
      <c r="C59" s="55"/>
      <c r="D59" s="56" t="s">
        <v>31</v>
      </c>
      <c r="E59" s="57">
        <v>1</v>
      </c>
      <c r="F59" s="133">
        <v>6000</v>
      </c>
      <c r="G59" s="59">
        <v>4</v>
      </c>
      <c r="H59" s="60" t="s">
        <v>146</v>
      </c>
      <c r="I59" s="58">
        <f t="shared" si="10"/>
        <v>24000</v>
      </c>
      <c r="J59" s="61">
        <v>0</v>
      </c>
      <c r="N59" s="9">
        <f t="shared" si="11"/>
        <v>24000</v>
      </c>
      <c r="S59" s="35">
        <f t="shared" si="9"/>
        <v>24000</v>
      </c>
      <c r="W59" s="36"/>
      <c r="X59" s="36"/>
      <c r="Z59" s="62" t="s">
        <v>179</v>
      </c>
      <c r="AA59" s="63" t="s">
        <v>180</v>
      </c>
      <c r="AB59" s="63" t="s">
        <v>37</v>
      </c>
      <c r="AC59" s="64" t="s">
        <v>176</v>
      </c>
      <c r="AD59" s="65" t="s">
        <v>38</v>
      </c>
      <c r="AE59" s="65" t="s">
        <v>31</v>
      </c>
      <c r="AF59" s="66">
        <v>1</v>
      </c>
      <c r="AG59" s="243">
        <f>I59/'Budget Summary'!$D$25</f>
        <v>1463.4146341463415</v>
      </c>
    </row>
    <row r="60" spans="1:33" ht="15.75" customHeight="1" thickTop="1" thickBot="1" x14ac:dyDescent="0.25">
      <c r="A60" s="67" t="s">
        <v>39</v>
      </c>
      <c r="B60" s="68" t="s">
        <v>40</v>
      </c>
      <c r="C60" s="69"/>
      <c r="D60" s="68"/>
      <c r="E60" s="70"/>
      <c r="F60" s="71"/>
      <c r="G60" s="72"/>
      <c r="H60" s="73"/>
      <c r="I60" s="74">
        <f>SUM(I55:I59)</f>
        <v>426500</v>
      </c>
      <c r="J60" s="75">
        <v>0</v>
      </c>
      <c r="S60" s="35">
        <f t="shared" si="9"/>
        <v>0</v>
      </c>
      <c r="W60" s="36"/>
      <c r="X60" s="36"/>
      <c r="Z60" s="76" t="s">
        <v>39</v>
      </c>
      <c r="AA60" s="77" t="s">
        <v>40</v>
      </c>
      <c r="AB60" s="77"/>
      <c r="AC60" s="78"/>
      <c r="AD60" s="75"/>
      <c r="AE60" s="77"/>
      <c r="AF60" s="79"/>
      <c r="AG60" s="244">
        <f>I60/'Budget Summary'!$D$25</f>
        <v>26006.097560975613</v>
      </c>
    </row>
    <row r="61" spans="1:33" ht="15.75" customHeight="1" thickTop="1" thickBot="1" x14ac:dyDescent="0.25">
      <c r="A61" s="93" t="s">
        <v>107</v>
      </c>
      <c r="B61" s="94"/>
      <c r="C61" s="95"/>
      <c r="D61" s="96"/>
      <c r="E61" s="96"/>
      <c r="F61" s="97"/>
      <c r="G61" s="98"/>
      <c r="H61" s="99" t="s">
        <v>108</v>
      </c>
      <c r="I61" s="100">
        <f>I54+J54</f>
        <v>426500</v>
      </c>
      <c r="J61" s="101">
        <v>0</v>
      </c>
      <c r="S61" s="35">
        <f t="shared" si="9"/>
        <v>0</v>
      </c>
      <c r="W61" s="36"/>
      <c r="X61" s="36"/>
      <c r="Z61" s="102" t="s">
        <v>107</v>
      </c>
      <c r="AA61" s="103"/>
      <c r="AB61" s="103"/>
      <c r="AC61" s="104"/>
      <c r="AD61" s="105"/>
      <c r="AE61" s="105"/>
      <c r="AF61" s="105"/>
      <c r="AG61" s="245">
        <f>I61/'Budget Summary'!$D$25</f>
        <v>26006.097560975613</v>
      </c>
    </row>
    <row r="62" spans="1:33" ht="15.75" customHeight="1" thickTop="1" x14ac:dyDescent="0.2">
      <c r="A62" s="120" t="s">
        <v>183</v>
      </c>
      <c r="B62" s="121" t="s">
        <v>184</v>
      </c>
      <c r="C62" s="122"/>
      <c r="D62" s="121"/>
      <c r="E62" s="123"/>
      <c r="F62" s="124"/>
      <c r="G62" s="137"/>
      <c r="H62" s="138"/>
      <c r="I62" s="134">
        <f>I64</f>
        <v>216000</v>
      </c>
      <c r="J62" s="128">
        <v>0</v>
      </c>
      <c r="S62" s="35">
        <f t="shared" si="9"/>
        <v>0</v>
      </c>
      <c r="W62" s="36"/>
      <c r="X62" s="36"/>
      <c r="Z62" s="129" t="s">
        <v>185</v>
      </c>
      <c r="AA62" s="130" t="s">
        <v>184</v>
      </c>
      <c r="AB62" s="130"/>
      <c r="AC62" s="131"/>
      <c r="AD62" s="128"/>
      <c r="AE62" s="130"/>
      <c r="AF62" s="132"/>
      <c r="AG62" s="248">
        <f>I62/'Budget Summary'!$D$25</f>
        <v>13170.731707317074</v>
      </c>
    </row>
    <row r="63" spans="1:33" ht="15.75" customHeight="1" x14ac:dyDescent="0.2">
      <c r="A63" s="56" t="s">
        <v>186</v>
      </c>
      <c r="B63" s="54" t="s">
        <v>187</v>
      </c>
      <c r="C63" s="55"/>
      <c r="D63" s="56" t="s">
        <v>31</v>
      </c>
      <c r="E63" s="88">
        <v>1</v>
      </c>
      <c r="F63" s="58">
        <v>36000</v>
      </c>
      <c r="G63" s="89">
        <v>6</v>
      </c>
      <c r="H63" s="60" t="s">
        <v>119</v>
      </c>
      <c r="I63" s="58">
        <f>E63*F63*G63</f>
        <v>216000</v>
      </c>
      <c r="J63" s="80">
        <v>0</v>
      </c>
      <c r="L63" s="9">
        <f>I63/5</f>
        <v>43200</v>
      </c>
      <c r="M63" s="9">
        <f>L63</f>
        <v>43200</v>
      </c>
      <c r="N63" s="9">
        <f>L63</f>
        <v>43200</v>
      </c>
      <c r="O63" s="9">
        <f>L63</f>
        <v>43200</v>
      </c>
      <c r="P63" s="9">
        <f t="shared" ref="P63:Q63" si="12">L63/2</f>
        <v>21600</v>
      </c>
      <c r="Q63" s="9">
        <f t="shared" si="12"/>
        <v>21600</v>
      </c>
      <c r="S63" s="140">
        <f t="shared" si="9"/>
        <v>216000</v>
      </c>
      <c r="W63" s="36"/>
      <c r="X63" s="36"/>
      <c r="Z63" s="65" t="s">
        <v>188</v>
      </c>
      <c r="AA63" s="63" t="s">
        <v>187</v>
      </c>
      <c r="AB63" s="63" t="s">
        <v>125</v>
      </c>
      <c r="AC63" s="64"/>
      <c r="AD63" s="65" t="s">
        <v>38</v>
      </c>
      <c r="AE63" s="65" t="s">
        <v>31</v>
      </c>
      <c r="AF63" s="90">
        <v>1</v>
      </c>
      <c r="AG63" s="243">
        <f>I63/'Budget Summary'!$D$25</f>
        <v>13170.731707317074</v>
      </c>
    </row>
    <row r="64" spans="1:33" ht="15.75" customHeight="1" thickBot="1" x14ac:dyDescent="0.25">
      <c r="A64" s="93" t="s">
        <v>107</v>
      </c>
      <c r="B64" s="94"/>
      <c r="C64" s="95"/>
      <c r="D64" s="96"/>
      <c r="E64" s="96"/>
      <c r="F64" s="97"/>
      <c r="G64" s="98"/>
      <c r="H64" s="99" t="s">
        <v>108</v>
      </c>
      <c r="I64" s="100">
        <f>I63</f>
        <v>216000</v>
      </c>
      <c r="J64" s="101">
        <v>0</v>
      </c>
      <c r="S64" s="35">
        <f t="shared" si="9"/>
        <v>0</v>
      </c>
      <c r="W64" s="36"/>
      <c r="X64" s="36"/>
      <c r="Z64" s="102" t="s">
        <v>107</v>
      </c>
      <c r="AA64" s="103"/>
      <c r="AB64" s="103"/>
      <c r="AC64" s="104"/>
      <c r="AD64" s="105"/>
      <c r="AE64" s="105"/>
      <c r="AF64" s="105"/>
      <c r="AG64" s="245">
        <f>I64/'Budget Summary'!$D$25</f>
        <v>13170.731707317074</v>
      </c>
    </row>
    <row r="65" spans="1:33" ht="15.75" customHeight="1" thickTop="1" x14ac:dyDescent="0.2">
      <c r="A65" s="120" t="s">
        <v>189</v>
      </c>
      <c r="B65" s="121" t="s">
        <v>190</v>
      </c>
      <c r="C65" s="122"/>
      <c r="D65" s="121"/>
      <c r="E65" s="123"/>
      <c r="F65" s="124"/>
      <c r="G65" s="137"/>
      <c r="H65" s="138"/>
      <c r="I65" s="134">
        <f>I81</f>
        <v>746250</v>
      </c>
      <c r="J65" s="128">
        <v>0</v>
      </c>
      <c r="S65" s="35">
        <f t="shared" si="9"/>
        <v>0</v>
      </c>
      <c r="W65" s="36"/>
      <c r="X65" s="36"/>
      <c r="Z65" s="129" t="s">
        <v>189</v>
      </c>
      <c r="AA65" s="130" t="s">
        <v>190</v>
      </c>
      <c r="AB65" s="130"/>
      <c r="AC65" s="131"/>
      <c r="AD65" s="128"/>
      <c r="AE65" s="130"/>
      <c r="AF65" s="132"/>
      <c r="AG65" s="248">
        <f>I65/'Budget Summary'!$D$25</f>
        <v>45503.048780487807</v>
      </c>
    </row>
    <row r="66" spans="1:33" ht="15.75" customHeight="1" thickBot="1" x14ac:dyDescent="0.25">
      <c r="A66" s="41" t="s">
        <v>191</v>
      </c>
      <c r="B66" s="42" t="s">
        <v>192</v>
      </c>
      <c r="C66" s="43"/>
      <c r="D66" s="44"/>
      <c r="E66" s="45"/>
      <c r="F66" s="46"/>
      <c r="G66" s="47"/>
      <c r="H66" s="44"/>
      <c r="I66" s="46">
        <f>I72</f>
        <v>285250</v>
      </c>
      <c r="J66" s="48">
        <v>0</v>
      </c>
      <c r="S66" s="35">
        <f t="shared" si="9"/>
        <v>0</v>
      </c>
      <c r="W66" s="36"/>
      <c r="X66" s="36"/>
      <c r="Z66" s="49" t="s">
        <v>193</v>
      </c>
      <c r="AA66" s="50" t="s">
        <v>192</v>
      </c>
      <c r="AB66" s="50"/>
      <c r="AC66" s="51"/>
      <c r="AD66" s="48"/>
      <c r="AE66" s="49"/>
      <c r="AF66" s="52"/>
      <c r="AG66" s="242">
        <f>I66/'Budget Summary'!$D$25</f>
        <v>17393.292682926829</v>
      </c>
    </row>
    <row r="67" spans="1:33" ht="15.75" customHeight="1" thickTop="1" x14ac:dyDescent="0.2">
      <c r="A67" s="53" t="s">
        <v>194</v>
      </c>
      <c r="B67" s="54" t="s">
        <v>195</v>
      </c>
      <c r="C67" s="55"/>
      <c r="D67" s="56" t="s">
        <v>31</v>
      </c>
      <c r="E67" s="57">
        <v>1</v>
      </c>
      <c r="F67" s="133">
        <v>22000</v>
      </c>
      <c r="G67" s="59">
        <v>7</v>
      </c>
      <c r="H67" s="60" t="s">
        <v>146</v>
      </c>
      <c r="I67" s="58">
        <f t="shared" ref="I67:I71" si="13">E67*F67*G67</f>
        <v>154000</v>
      </c>
      <c r="J67" s="61">
        <v>0</v>
      </c>
      <c r="M67" s="6">
        <f>I67/2</f>
        <v>77000</v>
      </c>
      <c r="N67" s="6">
        <f>I67/2</f>
        <v>77000</v>
      </c>
      <c r="S67" s="35">
        <f t="shared" si="9"/>
        <v>154000</v>
      </c>
      <c r="W67" s="36"/>
      <c r="X67" s="36"/>
      <c r="Z67" s="62" t="s">
        <v>196</v>
      </c>
      <c r="AA67" s="63" t="s">
        <v>195</v>
      </c>
      <c r="AB67" s="63" t="s">
        <v>37</v>
      </c>
      <c r="AC67" s="64"/>
      <c r="AD67" s="65" t="s">
        <v>38</v>
      </c>
      <c r="AE67" s="65" t="s">
        <v>31</v>
      </c>
      <c r="AF67" s="66">
        <v>1</v>
      </c>
      <c r="AG67" s="243">
        <f>I67/'Budget Summary'!$D$25</f>
        <v>9390.243902439026</v>
      </c>
    </row>
    <row r="68" spans="1:33" ht="15.75" customHeight="1" x14ac:dyDescent="0.2">
      <c r="A68" s="53" t="s">
        <v>197</v>
      </c>
      <c r="B68" s="54" t="s">
        <v>198</v>
      </c>
      <c r="C68" s="55"/>
      <c r="D68" s="56" t="s">
        <v>31</v>
      </c>
      <c r="E68" s="57">
        <v>1</v>
      </c>
      <c r="F68" s="133">
        <v>12500</v>
      </c>
      <c r="G68" s="59">
        <v>3.5</v>
      </c>
      <c r="H68" s="60" t="s">
        <v>146</v>
      </c>
      <c r="I68" s="58">
        <f t="shared" si="13"/>
        <v>43750</v>
      </c>
      <c r="J68" s="61">
        <v>0</v>
      </c>
      <c r="N68" s="9">
        <f>I68</f>
        <v>43750</v>
      </c>
      <c r="S68" s="35">
        <f t="shared" si="9"/>
        <v>43750</v>
      </c>
      <c r="W68" s="36"/>
      <c r="X68" s="36"/>
      <c r="Z68" s="62" t="s">
        <v>199</v>
      </c>
      <c r="AA68" s="63" t="s">
        <v>198</v>
      </c>
      <c r="AB68" s="63" t="s">
        <v>37</v>
      </c>
      <c r="AC68" s="64"/>
      <c r="AD68" s="65" t="s">
        <v>38</v>
      </c>
      <c r="AE68" s="65" t="s">
        <v>31</v>
      </c>
      <c r="AF68" s="66">
        <v>1</v>
      </c>
      <c r="AG68" s="243">
        <f>I68/'Budget Summary'!$D$25</f>
        <v>2667.6829268292686</v>
      </c>
    </row>
    <row r="69" spans="1:33" ht="15.75" customHeight="1" x14ac:dyDescent="0.2">
      <c r="A69" s="53" t="s">
        <v>200</v>
      </c>
      <c r="B69" s="54" t="s">
        <v>201</v>
      </c>
      <c r="C69" s="55"/>
      <c r="D69" s="56" t="s">
        <v>31</v>
      </c>
      <c r="E69" s="57">
        <v>1</v>
      </c>
      <c r="F69" s="133">
        <v>7000</v>
      </c>
      <c r="G69" s="59">
        <v>3.5</v>
      </c>
      <c r="H69" s="60" t="s">
        <v>146</v>
      </c>
      <c r="I69" s="58">
        <f t="shared" si="13"/>
        <v>24500</v>
      </c>
      <c r="J69" s="61">
        <v>0</v>
      </c>
      <c r="N69" s="9"/>
      <c r="S69" s="35"/>
      <c r="W69" s="36"/>
      <c r="X69" s="36"/>
      <c r="Z69" s="62"/>
      <c r="AA69" s="63"/>
      <c r="AB69" s="63"/>
      <c r="AC69" s="64"/>
      <c r="AD69" s="65"/>
      <c r="AE69" s="65"/>
      <c r="AF69" s="66"/>
      <c r="AG69" s="243">
        <f>I69/'Budget Summary'!$D$25</f>
        <v>1493.9024390243903</v>
      </c>
    </row>
    <row r="70" spans="1:33" ht="15.75" customHeight="1" x14ac:dyDescent="0.2">
      <c r="A70" s="53" t="s">
        <v>202</v>
      </c>
      <c r="B70" s="54" t="s">
        <v>203</v>
      </c>
      <c r="C70" s="55"/>
      <c r="D70" s="56" t="s">
        <v>31</v>
      </c>
      <c r="E70" s="57">
        <v>1</v>
      </c>
      <c r="F70" s="133">
        <v>6000</v>
      </c>
      <c r="G70" s="59">
        <v>3.5</v>
      </c>
      <c r="H70" s="60" t="s">
        <v>146</v>
      </c>
      <c r="I70" s="58">
        <f t="shared" si="13"/>
        <v>21000</v>
      </c>
      <c r="J70" s="61">
        <v>0</v>
      </c>
      <c r="N70" s="9">
        <f t="shared" ref="N70:N71" si="14">I70</f>
        <v>21000</v>
      </c>
      <c r="S70" s="35">
        <f t="shared" ref="S70:S74" si="15">SUM(L70:R70)</f>
        <v>21000</v>
      </c>
      <c r="W70" s="36"/>
      <c r="X70" s="36"/>
      <c r="Z70" s="62" t="s">
        <v>204</v>
      </c>
      <c r="AA70" s="63" t="s">
        <v>203</v>
      </c>
      <c r="AB70" s="63" t="s">
        <v>37</v>
      </c>
      <c r="AC70" s="64"/>
      <c r="AD70" s="65" t="s">
        <v>38</v>
      </c>
      <c r="AE70" s="65" t="s">
        <v>31</v>
      </c>
      <c r="AF70" s="66">
        <v>1</v>
      </c>
      <c r="AG70" s="243">
        <f>I70/'Budget Summary'!$D$25</f>
        <v>1280.4878048780488</v>
      </c>
    </row>
    <row r="71" spans="1:33" ht="15.75" customHeight="1" thickBot="1" x14ac:dyDescent="0.25">
      <c r="A71" s="53" t="s">
        <v>205</v>
      </c>
      <c r="B71" s="54" t="s">
        <v>206</v>
      </c>
      <c r="C71" s="55"/>
      <c r="D71" s="56" t="s">
        <v>31</v>
      </c>
      <c r="E71" s="57">
        <v>1</v>
      </c>
      <c r="F71" s="133">
        <v>12000</v>
      </c>
      <c r="G71" s="59">
        <v>3.5</v>
      </c>
      <c r="H71" s="60" t="s">
        <v>146</v>
      </c>
      <c r="I71" s="58">
        <f t="shared" si="13"/>
        <v>42000</v>
      </c>
      <c r="J71" s="61">
        <v>0</v>
      </c>
      <c r="N71" s="9">
        <f t="shared" si="14"/>
        <v>42000</v>
      </c>
      <c r="S71" s="35">
        <f t="shared" si="15"/>
        <v>42000</v>
      </c>
      <c r="W71" s="36"/>
      <c r="X71" s="36"/>
      <c r="Z71" s="62" t="s">
        <v>207</v>
      </c>
      <c r="AA71" s="63" t="s">
        <v>208</v>
      </c>
      <c r="AB71" s="63" t="s">
        <v>37</v>
      </c>
      <c r="AC71" s="64"/>
      <c r="AD71" s="65" t="s">
        <v>38</v>
      </c>
      <c r="AE71" s="65" t="s">
        <v>31</v>
      </c>
      <c r="AF71" s="66">
        <v>1</v>
      </c>
      <c r="AG71" s="243">
        <f>I71/'Budget Summary'!$D$25</f>
        <v>2560.9756097560976</v>
      </c>
    </row>
    <row r="72" spans="1:33" ht="15.75" customHeight="1" thickTop="1" thickBot="1" x14ac:dyDescent="0.25">
      <c r="A72" s="67" t="s">
        <v>39</v>
      </c>
      <c r="B72" s="68" t="s">
        <v>40</v>
      </c>
      <c r="C72" s="69"/>
      <c r="D72" s="68"/>
      <c r="E72" s="70"/>
      <c r="F72" s="71"/>
      <c r="G72" s="72"/>
      <c r="H72" s="73"/>
      <c r="I72" s="74">
        <f>SUM(I67:I71)</f>
        <v>285250</v>
      </c>
      <c r="J72" s="75">
        <v>0</v>
      </c>
      <c r="S72" s="35">
        <f t="shared" si="15"/>
        <v>0</v>
      </c>
      <c r="W72" s="36"/>
      <c r="X72" s="36"/>
      <c r="Z72" s="76" t="s">
        <v>39</v>
      </c>
      <c r="AA72" s="77" t="s">
        <v>40</v>
      </c>
      <c r="AB72" s="77"/>
      <c r="AC72" s="78"/>
      <c r="AD72" s="75"/>
      <c r="AE72" s="77"/>
      <c r="AF72" s="79"/>
      <c r="AG72" s="244">
        <f>I72/'Budget Summary'!$D$25</f>
        <v>17393.292682926829</v>
      </c>
    </row>
    <row r="73" spans="1:33" ht="15.75" customHeight="1" thickTop="1" thickBot="1" x14ac:dyDescent="0.25">
      <c r="A73" s="41" t="s">
        <v>27</v>
      </c>
      <c r="B73" s="42" t="s">
        <v>209</v>
      </c>
      <c r="C73" s="43"/>
      <c r="D73" s="44"/>
      <c r="E73" s="45"/>
      <c r="F73" s="46"/>
      <c r="G73" s="47"/>
      <c r="H73" s="44"/>
      <c r="I73" s="46">
        <f>I80</f>
        <v>461000</v>
      </c>
      <c r="J73" s="48">
        <v>0</v>
      </c>
      <c r="S73" s="35">
        <f t="shared" si="15"/>
        <v>0</v>
      </c>
      <c r="W73" s="36"/>
      <c r="X73" s="36"/>
      <c r="Z73" s="49" t="s">
        <v>210</v>
      </c>
      <c r="AA73" s="50" t="s">
        <v>209</v>
      </c>
      <c r="AB73" s="50"/>
      <c r="AC73" s="51"/>
      <c r="AD73" s="48"/>
      <c r="AE73" s="49"/>
      <c r="AF73" s="52"/>
      <c r="AG73" s="242">
        <f>I73/'Budget Summary'!$D$25</f>
        <v>28109.756097560978</v>
      </c>
    </row>
    <row r="74" spans="1:33" ht="15.75" customHeight="1" thickTop="1" x14ac:dyDescent="0.2">
      <c r="A74" s="53" t="s">
        <v>211</v>
      </c>
      <c r="B74" s="54" t="s">
        <v>212</v>
      </c>
      <c r="C74" s="55"/>
      <c r="D74" s="56" t="s">
        <v>31</v>
      </c>
      <c r="E74" s="57">
        <v>1</v>
      </c>
      <c r="F74" s="133">
        <v>12000</v>
      </c>
      <c r="G74" s="59">
        <v>18</v>
      </c>
      <c r="H74" s="60" t="s">
        <v>213</v>
      </c>
      <c r="I74" s="58">
        <f t="shared" ref="I74:I79" si="16">E74*F74*G74</f>
        <v>216000</v>
      </c>
      <c r="J74" s="61">
        <v>0</v>
      </c>
      <c r="S74" s="35">
        <f t="shared" si="15"/>
        <v>0</v>
      </c>
      <c r="V74" s="5" t="s">
        <v>214</v>
      </c>
      <c r="W74" s="36" t="s">
        <v>215</v>
      </c>
      <c r="X74" s="36" t="s">
        <v>216</v>
      </c>
      <c r="Z74" s="62" t="s">
        <v>217</v>
      </c>
      <c r="AA74" s="63" t="s">
        <v>218</v>
      </c>
      <c r="AB74" s="63" t="s">
        <v>37</v>
      </c>
      <c r="AC74" s="64"/>
      <c r="AD74" s="65" t="s">
        <v>219</v>
      </c>
      <c r="AE74" s="65" t="s">
        <v>31</v>
      </c>
      <c r="AF74" s="66">
        <v>1</v>
      </c>
      <c r="AG74" s="243">
        <f>I74/'Budget Summary'!$D$25</f>
        <v>13170.731707317074</v>
      </c>
    </row>
    <row r="75" spans="1:33" ht="15.75" customHeight="1" x14ac:dyDescent="0.2">
      <c r="A75" s="53" t="s">
        <v>220</v>
      </c>
      <c r="B75" s="54" t="s">
        <v>221</v>
      </c>
      <c r="C75" s="55"/>
      <c r="D75" s="56" t="s">
        <v>31</v>
      </c>
      <c r="E75" s="57">
        <v>1</v>
      </c>
      <c r="F75" s="133">
        <v>9000</v>
      </c>
      <c r="G75" s="59">
        <v>3</v>
      </c>
      <c r="H75" s="60" t="s">
        <v>146</v>
      </c>
      <c r="I75" s="58">
        <f t="shared" si="16"/>
        <v>27000</v>
      </c>
      <c r="J75" s="61">
        <v>0</v>
      </c>
      <c r="S75" s="35"/>
      <c r="V75" s="5"/>
      <c r="W75" s="36"/>
      <c r="X75" s="36"/>
      <c r="Z75" s="62"/>
      <c r="AA75" s="63"/>
      <c r="AB75" s="63"/>
      <c r="AC75" s="64"/>
      <c r="AD75" s="65"/>
      <c r="AE75" s="65"/>
      <c r="AF75" s="66"/>
      <c r="AG75" s="243">
        <f>I75/'Budget Summary'!$D$25</f>
        <v>1646.3414634146343</v>
      </c>
    </row>
    <row r="76" spans="1:33" ht="15.75" customHeight="1" x14ac:dyDescent="0.2">
      <c r="A76" s="53" t="s">
        <v>222</v>
      </c>
      <c r="B76" s="54" t="s">
        <v>223</v>
      </c>
      <c r="C76" s="55"/>
      <c r="D76" s="56" t="s">
        <v>31</v>
      </c>
      <c r="E76" s="57">
        <v>1</v>
      </c>
      <c r="F76" s="133">
        <v>7000</v>
      </c>
      <c r="G76" s="59">
        <v>18</v>
      </c>
      <c r="H76" s="60" t="s">
        <v>213</v>
      </c>
      <c r="I76" s="58">
        <f t="shared" si="16"/>
        <v>126000</v>
      </c>
      <c r="J76" s="61">
        <v>0</v>
      </c>
      <c r="S76" s="35"/>
      <c r="V76" s="5"/>
      <c r="W76" s="36"/>
      <c r="X76" s="36"/>
      <c r="Z76" s="62"/>
      <c r="AA76" s="63"/>
      <c r="AB76" s="63"/>
      <c r="AC76" s="64"/>
      <c r="AD76" s="65"/>
      <c r="AE76" s="65"/>
      <c r="AF76" s="66"/>
      <c r="AG76" s="243">
        <f>I76/'Budget Summary'!$D$25</f>
        <v>7682.9268292682937</v>
      </c>
    </row>
    <row r="77" spans="1:33" ht="15.75" customHeight="1" x14ac:dyDescent="0.2">
      <c r="A77" s="53" t="s">
        <v>224</v>
      </c>
      <c r="B77" s="54" t="s">
        <v>225</v>
      </c>
      <c r="C77" s="55"/>
      <c r="D77" s="56" t="s">
        <v>31</v>
      </c>
      <c r="E77" s="57">
        <v>1</v>
      </c>
      <c r="F77" s="133">
        <v>3000</v>
      </c>
      <c r="G77" s="59">
        <v>18</v>
      </c>
      <c r="H77" s="60" t="s">
        <v>226</v>
      </c>
      <c r="I77" s="58">
        <f t="shared" si="16"/>
        <v>54000</v>
      </c>
      <c r="J77" s="61">
        <v>0</v>
      </c>
      <c r="S77" s="35"/>
      <c r="V77" s="5"/>
      <c r="W77" s="36"/>
      <c r="X77" s="36"/>
      <c r="Z77" s="62"/>
      <c r="AA77" s="63"/>
      <c r="AB77" s="63"/>
      <c r="AC77" s="64"/>
      <c r="AD77" s="65"/>
      <c r="AE77" s="65"/>
      <c r="AF77" s="66"/>
      <c r="AG77" s="243">
        <f>I77/'Budget Summary'!$D$25</f>
        <v>3292.6829268292686</v>
      </c>
    </row>
    <row r="78" spans="1:33" ht="15.75" customHeight="1" x14ac:dyDescent="0.2">
      <c r="A78" s="53" t="s">
        <v>227</v>
      </c>
      <c r="B78" s="54" t="s">
        <v>228</v>
      </c>
      <c r="C78" s="55"/>
      <c r="D78" s="56" t="s">
        <v>31</v>
      </c>
      <c r="E78" s="57">
        <v>1</v>
      </c>
      <c r="F78" s="133">
        <v>10000</v>
      </c>
      <c r="G78" s="59">
        <v>3</v>
      </c>
      <c r="H78" s="60" t="s">
        <v>146</v>
      </c>
      <c r="I78" s="58">
        <f t="shared" si="16"/>
        <v>30000</v>
      </c>
      <c r="J78" s="61">
        <v>0</v>
      </c>
      <c r="S78" s="35"/>
      <c r="V78" s="5"/>
      <c r="W78" s="36"/>
      <c r="X78" s="36"/>
      <c r="Z78" s="62"/>
      <c r="AA78" s="63"/>
      <c r="AB78" s="63"/>
      <c r="AC78" s="64"/>
      <c r="AD78" s="65"/>
      <c r="AE78" s="65"/>
      <c r="AF78" s="66"/>
      <c r="AG78" s="243">
        <f>I78/'Budget Summary'!$D$25</f>
        <v>1829.268292682927</v>
      </c>
    </row>
    <row r="79" spans="1:33" ht="15.75" customHeight="1" thickBot="1" x14ac:dyDescent="0.25">
      <c r="A79" s="53" t="s">
        <v>229</v>
      </c>
      <c r="B79" s="54" t="s">
        <v>230</v>
      </c>
      <c r="C79" s="55"/>
      <c r="D79" s="56" t="s">
        <v>31</v>
      </c>
      <c r="E79" s="57">
        <v>1</v>
      </c>
      <c r="F79" s="133">
        <v>8000</v>
      </c>
      <c r="G79" s="59">
        <v>1</v>
      </c>
      <c r="H79" s="60" t="s">
        <v>226</v>
      </c>
      <c r="I79" s="58">
        <f t="shared" si="16"/>
        <v>8000</v>
      </c>
      <c r="J79" s="61">
        <v>0</v>
      </c>
      <c r="S79" s="35">
        <f t="shared" ref="S79:S96" si="17">SUM(L79:R79)</f>
        <v>0</v>
      </c>
      <c r="W79" s="36"/>
      <c r="X79" s="36"/>
      <c r="Z79" s="62" t="s">
        <v>231</v>
      </c>
      <c r="AA79" s="63" t="s">
        <v>230</v>
      </c>
      <c r="AB79" s="63" t="s">
        <v>37</v>
      </c>
      <c r="AC79" s="64"/>
      <c r="AD79" s="65" t="s">
        <v>219</v>
      </c>
      <c r="AE79" s="65" t="s">
        <v>31</v>
      </c>
      <c r="AF79" s="66">
        <v>1</v>
      </c>
      <c r="AG79" s="243">
        <f>I79/'Budget Summary'!$D$25</f>
        <v>487.80487804878055</v>
      </c>
    </row>
    <row r="80" spans="1:33" ht="15.75" customHeight="1" thickTop="1" thickBot="1" x14ac:dyDescent="0.25">
      <c r="A80" s="67" t="s">
        <v>39</v>
      </c>
      <c r="B80" s="68" t="s">
        <v>40</v>
      </c>
      <c r="C80" s="69"/>
      <c r="D80" s="68"/>
      <c r="E80" s="70"/>
      <c r="F80" s="71"/>
      <c r="G80" s="72"/>
      <c r="H80" s="73"/>
      <c r="I80" s="74">
        <f>SUM(I74:I79)</f>
        <v>461000</v>
      </c>
      <c r="J80" s="75">
        <v>0</v>
      </c>
      <c r="N80" s="9">
        <f>I80</f>
        <v>461000</v>
      </c>
      <c r="S80" s="35">
        <f t="shared" si="17"/>
        <v>461000</v>
      </c>
      <c r="W80" s="36"/>
      <c r="X80" s="36"/>
      <c r="Z80" s="76" t="s">
        <v>39</v>
      </c>
      <c r="AA80" s="77" t="s">
        <v>40</v>
      </c>
      <c r="AB80" s="77"/>
      <c r="AC80" s="78"/>
      <c r="AD80" s="75"/>
      <c r="AE80" s="77"/>
      <c r="AF80" s="79"/>
      <c r="AG80" s="244">
        <f>I80/'Budget Summary'!$D$25</f>
        <v>28109.756097560978</v>
      </c>
    </row>
    <row r="81" spans="1:33" ht="15.75" customHeight="1" thickTop="1" thickBot="1" x14ac:dyDescent="0.25">
      <c r="A81" s="93" t="s">
        <v>107</v>
      </c>
      <c r="B81" s="94"/>
      <c r="C81" s="95"/>
      <c r="D81" s="96"/>
      <c r="E81" s="96"/>
      <c r="F81" s="97"/>
      <c r="G81" s="98"/>
      <c r="H81" s="99" t="s">
        <v>108</v>
      </c>
      <c r="I81" s="100">
        <f>I72+I80</f>
        <v>746250</v>
      </c>
      <c r="J81" s="101">
        <v>0</v>
      </c>
      <c r="S81" s="35">
        <f t="shared" si="17"/>
        <v>0</v>
      </c>
      <c r="W81" s="36"/>
      <c r="X81" s="36"/>
      <c r="Z81" s="102" t="s">
        <v>107</v>
      </c>
      <c r="AA81" s="103"/>
      <c r="AB81" s="103"/>
      <c r="AC81" s="104"/>
      <c r="AD81" s="105"/>
      <c r="AE81" s="105"/>
      <c r="AF81" s="105"/>
      <c r="AG81" s="245">
        <f>I81/'Budget Summary'!$D$25</f>
        <v>45503.048780487807</v>
      </c>
    </row>
    <row r="82" spans="1:33" ht="15.75" customHeight="1" thickTop="1" x14ac:dyDescent="0.2">
      <c r="A82" s="120" t="s">
        <v>232</v>
      </c>
      <c r="B82" s="121" t="s">
        <v>233</v>
      </c>
      <c r="C82" s="122"/>
      <c r="D82" s="121"/>
      <c r="E82" s="123"/>
      <c r="F82" s="124"/>
      <c r="G82" s="137"/>
      <c r="H82" s="138"/>
      <c r="I82" s="134">
        <f>I91</f>
        <v>101250</v>
      </c>
      <c r="J82" s="128">
        <v>0</v>
      </c>
      <c r="N82" s="9">
        <f>I82</f>
        <v>101250</v>
      </c>
      <c r="S82" s="35">
        <f t="shared" si="17"/>
        <v>101250</v>
      </c>
      <c r="W82" s="36"/>
      <c r="X82" s="36"/>
      <c r="Z82" s="129" t="s">
        <v>232</v>
      </c>
      <c r="AA82" s="130" t="s">
        <v>233</v>
      </c>
      <c r="AB82" s="130"/>
      <c r="AC82" s="131"/>
      <c r="AD82" s="128"/>
      <c r="AE82" s="130"/>
      <c r="AF82" s="132"/>
      <c r="AG82" s="248">
        <f>I82/'Budget Summary'!$D$25</f>
        <v>6173.7804878048782</v>
      </c>
    </row>
    <row r="83" spans="1:33" ht="15.75" customHeight="1" thickBot="1" x14ac:dyDescent="0.25">
      <c r="A83" s="41" t="s">
        <v>115</v>
      </c>
      <c r="B83" s="42" t="s">
        <v>234</v>
      </c>
      <c r="C83" s="43"/>
      <c r="D83" s="44"/>
      <c r="E83" s="45"/>
      <c r="F83" s="46"/>
      <c r="G83" s="47"/>
      <c r="H83" s="44"/>
      <c r="I83" s="46">
        <f>I86</f>
        <v>66250</v>
      </c>
      <c r="J83" s="48">
        <v>0</v>
      </c>
      <c r="S83" s="35">
        <f t="shared" si="17"/>
        <v>0</v>
      </c>
      <c r="W83" s="36"/>
      <c r="X83" s="36"/>
      <c r="Z83" s="49" t="s">
        <v>235</v>
      </c>
      <c r="AA83" s="50" t="s">
        <v>234</v>
      </c>
      <c r="AB83" s="50"/>
      <c r="AC83" s="51"/>
      <c r="AD83" s="48"/>
      <c r="AE83" s="49"/>
      <c r="AF83" s="52"/>
      <c r="AG83" s="242">
        <f>I83/'Budget Summary'!$D$25</f>
        <v>4039.6341463414637</v>
      </c>
    </row>
    <row r="84" spans="1:33" ht="15.75" customHeight="1" thickTop="1" x14ac:dyDescent="0.2">
      <c r="A84" s="53" t="s">
        <v>236</v>
      </c>
      <c r="B84" s="54" t="s">
        <v>237</v>
      </c>
      <c r="C84" s="55"/>
      <c r="D84" s="56" t="s">
        <v>31</v>
      </c>
      <c r="E84" s="57">
        <v>1</v>
      </c>
      <c r="F84" s="133">
        <v>12500</v>
      </c>
      <c r="G84" s="59">
        <v>3.5</v>
      </c>
      <c r="H84" s="60" t="s">
        <v>146</v>
      </c>
      <c r="I84" s="58">
        <f t="shared" ref="I84:I85" si="18">E84*F84*G84</f>
        <v>43750</v>
      </c>
      <c r="J84" s="61">
        <v>0</v>
      </c>
      <c r="S84" s="35">
        <f t="shared" si="17"/>
        <v>0</v>
      </c>
      <c r="W84" s="36"/>
      <c r="X84" s="36"/>
      <c r="Z84" s="62" t="s">
        <v>238</v>
      </c>
      <c r="AA84" s="63" t="s">
        <v>237</v>
      </c>
      <c r="AB84" s="63" t="s">
        <v>37</v>
      </c>
      <c r="AC84" s="64"/>
      <c r="AD84" s="65" t="s">
        <v>38</v>
      </c>
      <c r="AE84" s="65" t="s">
        <v>31</v>
      </c>
      <c r="AF84" s="66">
        <v>1</v>
      </c>
      <c r="AG84" s="243">
        <f>I84/'Budget Summary'!$D$25</f>
        <v>2667.6829268292686</v>
      </c>
    </row>
    <row r="85" spans="1:33" ht="15.75" customHeight="1" thickBot="1" x14ac:dyDescent="0.25">
      <c r="A85" s="53" t="s">
        <v>239</v>
      </c>
      <c r="B85" s="54" t="s">
        <v>240</v>
      </c>
      <c r="C85" s="55"/>
      <c r="D85" s="56" t="s">
        <v>31</v>
      </c>
      <c r="E85" s="57">
        <v>1</v>
      </c>
      <c r="F85" s="133">
        <v>7500</v>
      </c>
      <c r="G85" s="59">
        <v>3</v>
      </c>
      <c r="H85" s="60" t="s">
        <v>146</v>
      </c>
      <c r="I85" s="58">
        <f t="shared" si="18"/>
        <v>22500</v>
      </c>
      <c r="J85" s="61">
        <v>0</v>
      </c>
      <c r="S85" s="35">
        <f t="shared" si="17"/>
        <v>0</v>
      </c>
      <c r="W85" s="36"/>
      <c r="X85" s="36"/>
      <c r="Z85" s="62" t="s">
        <v>241</v>
      </c>
      <c r="AA85" s="63" t="s">
        <v>240</v>
      </c>
      <c r="AB85" s="63" t="s">
        <v>37</v>
      </c>
      <c r="AC85" s="64"/>
      <c r="AD85" s="65" t="s">
        <v>38</v>
      </c>
      <c r="AE85" s="65" t="s">
        <v>31</v>
      </c>
      <c r="AF85" s="66">
        <v>1</v>
      </c>
      <c r="AG85" s="243">
        <f>I85/'Budget Summary'!$D$25</f>
        <v>1371.9512195121952</v>
      </c>
    </row>
    <row r="86" spans="1:33" ht="15.75" customHeight="1" thickTop="1" thickBot="1" x14ac:dyDescent="0.25">
      <c r="A86" s="67" t="s">
        <v>39</v>
      </c>
      <c r="B86" s="68" t="s">
        <v>40</v>
      </c>
      <c r="C86" s="69"/>
      <c r="D86" s="68"/>
      <c r="E86" s="70"/>
      <c r="F86" s="71"/>
      <c r="G86" s="72"/>
      <c r="H86" s="73"/>
      <c r="I86" s="74">
        <f>SUM(I84:I85)</f>
        <v>66250</v>
      </c>
      <c r="J86" s="75">
        <v>0</v>
      </c>
      <c r="S86" s="35">
        <f t="shared" si="17"/>
        <v>0</v>
      </c>
      <c r="W86" s="36"/>
      <c r="X86" s="36"/>
      <c r="Z86" s="76" t="s">
        <v>39</v>
      </c>
      <c r="AA86" s="77" t="s">
        <v>40</v>
      </c>
      <c r="AB86" s="77"/>
      <c r="AC86" s="78"/>
      <c r="AD86" s="75"/>
      <c r="AE86" s="77"/>
      <c r="AF86" s="79"/>
      <c r="AG86" s="244">
        <f>I86/'Budget Summary'!$D$25</f>
        <v>4039.6341463414637</v>
      </c>
    </row>
    <row r="87" spans="1:33" ht="15.75" customHeight="1" thickTop="1" thickBot="1" x14ac:dyDescent="0.25">
      <c r="A87" s="41" t="s">
        <v>242</v>
      </c>
      <c r="B87" s="42" t="s">
        <v>243</v>
      </c>
      <c r="C87" s="43"/>
      <c r="D87" s="44"/>
      <c r="E87" s="45"/>
      <c r="F87" s="46"/>
      <c r="G87" s="47"/>
      <c r="H87" s="44"/>
      <c r="I87" s="46">
        <f>I90</f>
        <v>35000</v>
      </c>
      <c r="J87" s="48">
        <v>0</v>
      </c>
      <c r="S87" s="35">
        <f t="shared" si="17"/>
        <v>0</v>
      </c>
      <c r="W87" s="36"/>
      <c r="X87" s="36"/>
      <c r="Z87" s="49" t="s">
        <v>244</v>
      </c>
      <c r="AA87" s="50" t="s">
        <v>243</v>
      </c>
      <c r="AB87" s="50"/>
      <c r="AC87" s="51"/>
      <c r="AD87" s="48"/>
      <c r="AE87" s="49"/>
      <c r="AF87" s="52"/>
      <c r="AG87" s="242">
        <f>I87/'Budget Summary'!$D$25</f>
        <v>2134.146341463415</v>
      </c>
    </row>
    <row r="88" spans="1:33" ht="15.75" customHeight="1" thickTop="1" x14ac:dyDescent="0.2">
      <c r="A88" s="53" t="s">
        <v>245</v>
      </c>
      <c r="B88" s="54" t="s">
        <v>246</v>
      </c>
      <c r="C88" s="55"/>
      <c r="D88" s="56" t="s">
        <v>31</v>
      </c>
      <c r="E88" s="57">
        <v>1</v>
      </c>
      <c r="F88" s="133">
        <v>10000</v>
      </c>
      <c r="G88" s="59">
        <v>3</v>
      </c>
      <c r="H88" s="60" t="s">
        <v>146</v>
      </c>
      <c r="I88" s="58">
        <f t="shared" ref="I88:I89" si="19">E88*F88*G88</f>
        <v>30000</v>
      </c>
      <c r="J88" s="61">
        <v>0</v>
      </c>
      <c r="S88" s="35">
        <f t="shared" si="17"/>
        <v>0</v>
      </c>
      <c r="W88" s="36"/>
      <c r="X88" s="36"/>
      <c r="Z88" s="62" t="s">
        <v>247</v>
      </c>
      <c r="AA88" s="63" t="s">
        <v>246</v>
      </c>
      <c r="AB88" s="63" t="s">
        <v>37</v>
      </c>
      <c r="AC88" s="64"/>
      <c r="AD88" s="65" t="s">
        <v>219</v>
      </c>
      <c r="AE88" s="65" t="s">
        <v>31</v>
      </c>
      <c r="AF88" s="66">
        <v>1</v>
      </c>
      <c r="AG88" s="243">
        <f>I88/'Budget Summary'!$D$25</f>
        <v>1829.268292682927</v>
      </c>
    </row>
    <row r="89" spans="1:33" ht="15.75" customHeight="1" thickBot="1" x14ac:dyDescent="0.25">
      <c r="A89" s="53" t="s">
        <v>248</v>
      </c>
      <c r="B89" s="54" t="s">
        <v>249</v>
      </c>
      <c r="C89" s="55"/>
      <c r="D89" s="56" t="s">
        <v>31</v>
      </c>
      <c r="E89" s="57">
        <v>1</v>
      </c>
      <c r="F89" s="133">
        <v>5000</v>
      </c>
      <c r="G89" s="59">
        <v>1</v>
      </c>
      <c r="H89" s="60" t="s">
        <v>226</v>
      </c>
      <c r="I89" s="58">
        <f t="shared" si="19"/>
        <v>5000</v>
      </c>
      <c r="J89" s="61">
        <v>0</v>
      </c>
      <c r="S89" s="35">
        <f t="shared" si="17"/>
        <v>0</v>
      </c>
      <c r="W89" s="36"/>
      <c r="X89" s="36"/>
      <c r="Z89" s="62" t="s">
        <v>250</v>
      </c>
      <c r="AA89" s="63" t="s">
        <v>249</v>
      </c>
      <c r="AB89" s="63" t="s">
        <v>37</v>
      </c>
      <c r="AC89" s="64"/>
      <c r="AD89" s="65" t="s">
        <v>219</v>
      </c>
      <c r="AE89" s="65" t="s">
        <v>31</v>
      </c>
      <c r="AF89" s="66">
        <v>1</v>
      </c>
      <c r="AG89" s="243">
        <f>I89/'Budget Summary'!$D$25</f>
        <v>304.87804878048786</v>
      </c>
    </row>
    <row r="90" spans="1:33" ht="15.75" customHeight="1" thickTop="1" thickBot="1" x14ac:dyDescent="0.25">
      <c r="A90" s="67" t="s">
        <v>39</v>
      </c>
      <c r="B90" s="68" t="s">
        <v>40</v>
      </c>
      <c r="C90" s="69"/>
      <c r="D90" s="68"/>
      <c r="E90" s="70"/>
      <c r="F90" s="71"/>
      <c r="G90" s="72"/>
      <c r="H90" s="73"/>
      <c r="I90" s="74">
        <f>SUM(I88:I89)</f>
        <v>35000</v>
      </c>
      <c r="J90" s="75">
        <v>0</v>
      </c>
      <c r="S90" s="35">
        <f t="shared" si="17"/>
        <v>0</v>
      </c>
      <c r="W90" s="36"/>
      <c r="X90" s="36"/>
      <c r="Z90" s="76" t="s">
        <v>39</v>
      </c>
      <c r="AA90" s="77" t="s">
        <v>40</v>
      </c>
      <c r="AB90" s="77"/>
      <c r="AC90" s="78"/>
      <c r="AD90" s="75"/>
      <c r="AE90" s="77"/>
      <c r="AF90" s="79"/>
      <c r="AG90" s="244">
        <f>I90/'Budget Summary'!$D$25</f>
        <v>2134.146341463415</v>
      </c>
    </row>
    <row r="91" spans="1:33" ht="15.75" customHeight="1" thickTop="1" thickBot="1" x14ac:dyDescent="0.25">
      <c r="A91" s="93" t="s">
        <v>107</v>
      </c>
      <c r="B91" s="94"/>
      <c r="C91" s="95"/>
      <c r="D91" s="96"/>
      <c r="E91" s="96"/>
      <c r="F91" s="97"/>
      <c r="G91" s="98"/>
      <c r="H91" s="99" t="s">
        <v>108</v>
      </c>
      <c r="I91" s="100">
        <f>SUM(I86+I90)</f>
        <v>101250</v>
      </c>
      <c r="J91" s="101">
        <v>0</v>
      </c>
      <c r="S91" s="35">
        <f t="shared" si="17"/>
        <v>0</v>
      </c>
      <c r="W91" s="36"/>
      <c r="X91" s="36"/>
      <c r="Z91" s="102" t="s">
        <v>107</v>
      </c>
      <c r="AA91" s="103"/>
      <c r="AB91" s="103"/>
      <c r="AC91" s="104"/>
      <c r="AD91" s="105"/>
      <c r="AE91" s="105"/>
      <c r="AF91" s="105"/>
      <c r="AG91" s="245">
        <f>I91/'Budget Summary'!$D$25</f>
        <v>6173.7804878048782</v>
      </c>
    </row>
    <row r="92" spans="1:33" ht="15.75" customHeight="1" thickTop="1" x14ac:dyDescent="0.2">
      <c r="A92" s="120" t="s">
        <v>251</v>
      </c>
      <c r="B92" s="121" t="s">
        <v>252</v>
      </c>
      <c r="C92" s="122"/>
      <c r="D92" s="121"/>
      <c r="E92" s="123"/>
      <c r="F92" s="124"/>
      <c r="G92" s="137"/>
      <c r="H92" s="138"/>
      <c r="I92" s="134">
        <f>I104</f>
        <v>349000</v>
      </c>
      <c r="J92" s="128">
        <v>0</v>
      </c>
      <c r="N92" s="9">
        <f>I92</f>
        <v>349000</v>
      </c>
      <c r="S92" s="35">
        <f t="shared" si="17"/>
        <v>349000</v>
      </c>
      <c r="W92" s="36"/>
      <c r="X92" s="36"/>
      <c r="Z92" s="129" t="s">
        <v>251</v>
      </c>
      <c r="AA92" s="130" t="s">
        <v>252</v>
      </c>
      <c r="AB92" s="130"/>
      <c r="AC92" s="131"/>
      <c r="AD92" s="128"/>
      <c r="AE92" s="130"/>
      <c r="AF92" s="132"/>
      <c r="AG92" s="248">
        <f>I92/'Budget Summary'!$D$25</f>
        <v>21280.487804878052</v>
      </c>
    </row>
    <row r="93" spans="1:33" ht="15.75" customHeight="1" thickBot="1" x14ac:dyDescent="0.25">
      <c r="A93" s="41" t="s">
        <v>131</v>
      </c>
      <c r="B93" s="42" t="s">
        <v>253</v>
      </c>
      <c r="C93" s="43"/>
      <c r="D93" s="44"/>
      <c r="E93" s="45"/>
      <c r="F93" s="46"/>
      <c r="G93" s="47"/>
      <c r="H93" s="44"/>
      <c r="I93" s="46">
        <f>I98</f>
        <v>173000</v>
      </c>
      <c r="J93" s="48">
        <v>0</v>
      </c>
      <c r="S93" s="35">
        <f t="shared" si="17"/>
        <v>0</v>
      </c>
      <c r="W93" s="36"/>
      <c r="X93" s="36"/>
      <c r="Z93" s="49" t="s">
        <v>254</v>
      </c>
      <c r="AA93" s="50" t="s">
        <v>253</v>
      </c>
      <c r="AB93" s="50"/>
      <c r="AC93" s="51"/>
      <c r="AD93" s="48"/>
      <c r="AE93" s="49"/>
      <c r="AF93" s="52"/>
      <c r="AG93" s="242">
        <f>I93/'Budget Summary'!$D$25</f>
        <v>10548.780487804879</v>
      </c>
    </row>
    <row r="94" spans="1:33" ht="15.75" customHeight="1" thickTop="1" x14ac:dyDescent="0.2">
      <c r="A94" s="53" t="s">
        <v>255</v>
      </c>
      <c r="B94" s="54" t="s">
        <v>256</v>
      </c>
      <c r="C94" s="55"/>
      <c r="D94" s="56" t="s">
        <v>31</v>
      </c>
      <c r="E94" s="57">
        <v>1</v>
      </c>
      <c r="F94" s="133">
        <v>16500</v>
      </c>
      <c r="G94" s="59">
        <v>5</v>
      </c>
      <c r="H94" s="60" t="s">
        <v>146</v>
      </c>
      <c r="I94" s="58">
        <f t="shared" ref="I94:I97" si="20">E94*F94*G94</f>
        <v>82500</v>
      </c>
      <c r="J94" s="61">
        <v>0</v>
      </c>
      <c r="S94" s="35">
        <f t="shared" si="17"/>
        <v>0</v>
      </c>
      <c r="W94" s="36"/>
      <c r="X94" s="36"/>
      <c r="Z94" s="62" t="s">
        <v>257</v>
      </c>
      <c r="AA94" s="63" t="s">
        <v>256</v>
      </c>
      <c r="AB94" s="63" t="s">
        <v>37</v>
      </c>
      <c r="AC94" s="64"/>
      <c r="AD94" s="65" t="s">
        <v>38</v>
      </c>
      <c r="AE94" s="65" t="s">
        <v>31</v>
      </c>
      <c r="AF94" s="66">
        <v>1</v>
      </c>
      <c r="AG94" s="243">
        <f>I94/'Budget Summary'!$D$25</f>
        <v>5030.4878048780492</v>
      </c>
    </row>
    <row r="95" spans="1:33" ht="15.75" customHeight="1" x14ac:dyDescent="0.2">
      <c r="A95" s="53" t="s">
        <v>258</v>
      </c>
      <c r="B95" s="54" t="s">
        <v>259</v>
      </c>
      <c r="C95" s="55"/>
      <c r="D95" s="56" t="s">
        <v>31</v>
      </c>
      <c r="E95" s="57">
        <v>1</v>
      </c>
      <c r="F95" s="133">
        <v>9000</v>
      </c>
      <c r="G95" s="59">
        <v>4</v>
      </c>
      <c r="H95" s="60" t="s">
        <v>146</v>
      </c>
      <c r="I95" s="58">
        <f t="shared" si="20"/>
        <v>36000</v>
      </c>
      <c r="J95" s="61">
        <v>0</v>
      </c>
      <c r="S95" s="35">
        <f t="shared" si="17"/>
        <v>0</v>
      </c>
      <c r="W95" s="36"/>
      <c r="X95" s="36"/>
      <c r="Z95" s="62" t="s">
        <v>260</v>
      </c>
      <c r="AA95" s="63" t="s">
        <v>259</v>
      </c>
      <c r="AB95" s="63" t="s">
        <v>37</v>
      </c>
      <c r="AC95" s="64"/>
      <c r="AD95" s="65" t="s">
        <v>38</v>
      </c>
      <c r="AE95" s="65" t="s">
        <v>31</v>
      </c>
      <c r="AF95" s="66">
        <v>1</v>
      </c>
      <c r="AG95" s="243">
        <f>I95/'Budget Summary'!$D$25</f>
        <v>2195.1219512195125</v>
      </c>
    </row>
    <row r="96" spans="1:33" ht="15.75" customHeight="1" x14ac:dyDescent="0.2">
      <c r="A96" s="53" t="s">
        <v>261</v>
      </c>
      <c r="B96" s="54" t="s">
        <v>262</v>
      </c>
      <c r="C96" s="55"/>
      <c r="D96" s="56" t="s">
        <v>31</v>
      </c>
      <c r="E96" s="57">
        <v>1</v>
      </c>
      <c r="F96" s="133">
        <v>8000</v>
      </c>
      <c r="G96" s="59">
        <v>4</v>
      </c>
      <c r="H96" s="60" t="s">
        <v>146</v>
      </c>
      <c r="I96" s="58">
        <f t="shared" si="20"/>
        <v>32000</v>
      </c>
      <c r="J96" s="61">
        <v>0</v>
      </c>
      <c r="S96" s="35">
        <f t="shared" si="17"/>
        <v>0</v>
      </c>
      <c r="W96" s="36"/>
      <c r="X96" s="36"/>
      <c r="Z96" s="62" t="s">
        <v>263</v>
      </c>
      <c r="AA96" s="63" t="s">
        <v>262</v>
      </c>
      <c r="AB96" s="63" t="s">
        <v>37</v>
      </c>
      <c r="AC96" s="64"/>
      <c r="AD96" s="65" t="s">
        <v>38</v>
      </c>
      <c r="AE96" s="65" t="s">
        <v>31</v>
      </c>
      <c r="AF96" s="66">
        <v>1</v>
      </c>
      <c r="AG96" s="243">
        <f>I96/'Budget Summary'!$D$25</f>
        <v>1951.2195121951222</v>
      </c>
    </row>
    <row r="97" spans="1:33" ht="15.75" customHeight="1" thickBot="1" x14ac:dyDescent="0.25">
      <c r="A97" s="53" t="s">
        <v>264</v>
      </c>
      <c r="B97" s="54" t="s">
        <v>265</v>
      </c>
      <c r="C97" s="55"/>
      <c r="D97" s="56" t="s">
        <v>31</v>
      </c>
      <c r="E97" s="57">
        <v>1</v>
      </c>
      <c r="F97" s="133">
        <v>7500</v>
      </c>
      <c r="G97" s="59">
        <v>3</v>
      </c>
      <c r="H97" s="60" t="s">
        <v>146</v>
      </c>
      <c r="I97" s="58">
        <f t="shared" si="20"/>
        <v>22500</v>
      </c>
      <c r="J97" s="61">
        <v>0</v>
      </c>
      <c r="S97" s="35"/>
      <c r="W97" s="36"/>
      <c r="X97" s="36"/>
      <c r="Z97" s="81"/>
      <c r="AA97" s="82"/>
      <c r="AB97" s="82"/>
      <c r="AC97" s="83"/>
      <c r="AD97" s="81"/>
      <c r="AE97" s="81"/>
      <c r="AF97" s="84"/>
      <c r="AG97" s="243">
        <f>I97/'Budget Summary'!$D$25</f>
        <v>1371.9512195121952</v>
      </c>
    </row>
    <row r="98" spans="1:33" ht="15.75" customHeight="1" thickTop="1" thickBot="1" x14ac:dyDescent="0.25">
      <c r="A98" s="67" t="s">
        <v>39</v>
      </c>
      <c r="B98" s="68" t="s">
        <v>40</v>
      </c>
      <c r="C98" s="69"/>
      <c r="D98" s="68"/>
      <c r="E98" s="70"/>
      <c r="F98" s="71"/>
      <c r="G98" s="72"/>
      <c r="H98" s="73"/>
      <c r="I98" s="74">
        <f>SUM(I94:I97)</f>
        <v>173000</v>
      </c>
      <c r="J98" s="75">
        <v>0</v>
      </c>
      <c r="S98" s="35">
        <f t="shared" ref="S98:S119" si="21">SUM(L98:R98)</f>
        <v>0</v>
      </c>
      <c r="W98" s="36"/>
      <c r="X98" s="36"/>
      <c r="Z98" s="76" t="s">
        <v>39</v>
      </c>
      <c r="AA98" s="77" t="s">
        <v>40</v>
      </c>
      <c r="AB98" s="77"/>
      <c r="AC98" s="78"/>
      <c r="AD98" s="75"/>
      <c r="AE98" s="77"/>
      <c r="AF98" s="79"/>
      <c r="AG98" s="244">
        <f>I98/'Budget Summary'!$D$25</f>
        <v>10548.780487804879</v>
      </c>
    </row>
    <row r="99" spans="1:33" ht="15.75" customHeight="1" thickTop="1" thickBot="1" x14ac:dyDescent="0.25">
      <c r="A99" s="41" t="s">
        <v>266</v>
      </c>
      <c r="B99" s="42" t="s">
        <v>267</v>
      </c>
      <c r="C99" s="43"/>
      <c r="D99" s="44"/>
      <c r="E99" s="45"/>
      <c r="F99" s="46"/>
      <c r="G99" s="47"/>
      <c r="H99" s="44"/>
      <c r="I99" s="46">
        <f>I103</f>
        <v>176000</v>
      </c>
      <c r="J99" s="48">
        <v>0</v>
      </c>
      <c r="S99" s="35">
        <f t="shared" si="21"/>
        <v>0</v>
      </c>
      <c r="W99" s="36"/>
      <c r="X99" s="36"/>
      <c r="Z99" s="49" t="s">
        <v>268</v>
      </c>
      <c r="AA99" s="50" t="s">
        <v>267</v>
      </c>
      <c r="AB99" s="50"/>
      <c r="AC99" s="51"/>
      <c r="AD99" s="48"/>
      <c r="AE99" s="49"/>
      <c r="AF99" s="52"/>
      <c r="AG99" s="242">
        <f>I99/'Budget Summary'!$D$25</f>
        <v>10731.707317073171</v>
      </c>
    </row>
    <row r="100" spans="1:33" ht="15.75" customHeight="1" thickTop="1" x14ac:dyDescent="0.2">
      <c r="A100" s="53" t="s">
        <v>269</v>
      </c>
      <c r="B100" s="54" t="s">
        <v>270</v>
      </c>
      <c r="C100" s="55"/>
      <c r="D100" s="56" t="s">
        <v>31</v>
      </c>
      <c r="E100" s="57">
        <v>1</v>
      </c>
      <c r="F100" s="133">
        <v>50000</v>
      </c>
      <c r="G100" s="59">
        <v>3</v>
      </c>
      <c r="H100" s="60" t="s">
        <v>146</v>
      </c>
      <c r="I100" s="58">
        <f t="shared" ref="I100:I102" si="22">E100*F100*G100</f>
        <v>150000</v>
      </c>
      <c r="J100" s="61">
        <v>0</v>
      </c>
      <c r="S100" s="35">
        <f t="shared" si="21"/>
        <v>0</v>
      </c>
      <c r="W100" s="36"/>
      <c r="X100" s="36"/>
      <c r="Z100" s="62" t="s">
        <v>271</v>
      </c>
      <c r="AA100" s="63" t="s">
        <v>270</v>
      </c>
      <c r="AB100" s="63" t="s">
        <v>37</v>
      </c>
      <c r="AC100" s="64"/>
      <c r="AD100" s="65" t="s">
        <v>219</v>
      </c>
      <c r="AE100" s="65" t="s">
        <v>31</v>
      </c>
      <c r="AF100" s="66">
        <v>1</v>
      </c>
      <c r="AG100" s="243">
        <f>I100/'Budget Summary'!$D$25</f>
        <v>9146.3414634146357</v>
      </c>
    </row>
    <row r="101" spans="1:33" ht="15.75" customHeight="1" x14ac:dyDescent="0.2">
      <c r="A101" s="53" t="s">
        <v>272</v>
      </c>
      <c r="B101" s="54" t="s">
        <v>273</v>
      </c>
      <c r="C101" s="55"/>
      <c r="D101" s="56" t="s">
        <v>31</v>
      </c>
      <c r="E101" s="57">
        <v>1</v>
      </c>
      <c r="F101" s="133">
        <v>5000</v>
      </c>
      <c r="G101" s="59">
        <v>1</v>
      </c>
      <c r="H101" s="60" t="s">
        <v>226</v>
      </c>
      <c r="I101" s="58">
        <f t="shared" si="22"/>
        <v>5000</v>
      </c>
      <c r="J101" s="61">
        <v>0</v>
      </c>
      <c r="S101" s="35">
        <f t="shared" si="21"/>
        <v>0</v>
      </c>
      <c r="W101" s="36"/>
      <c r="X101" s="36"/>
      <c r="Z101" s="62" t="s">
        <v>274</v>
      </c>
      <c r="AA101" s="63" t="s">
        <v>273</v>
      </c>
      <c r="AB101" s="63" t="s">
        <v>37</v>
      </c>
      <c r="AC101" s="64"/>
      <c r="AD101" s="65" t="s">
        <v>219</v>
      </c>
      <c r="AE101" s="65" t="s">
        <v>31</v>
      </c>
      <c r="AF101" s="66">
        <v>1</v>
      </c>
      <c r="AG101" s="243">
        <f>I101/'Budget Summary'!$D$25</f>
        <v>304.87804878048786</v>
      </c>
    </row>
    <row r="102" spans="1:33" ht="15.75" customHeight="1" thickBot="1" x14ac:dyDescent="0.25">
      <c r="A102" s="53" t="s">
        <v>275</v>
      </c>
      <c r="B102" s="54" t="s">
        <v>276</v>
      </c>
      <c r="C102" s="55"/>
      <c r="D102" s="56" t="s">
        <v>31</v>
      </c>
      <c r="E102" s="57">
        <v>1</v>
      </c>
      <c r="F102" s="133">
        <v>7000</v>
      </c>
      <c r="G102" s="59">
        <v>3</v>
      </c>
      <c r="H102" s="60" t="s">
        <v>146</v>
      </c>
      <c r="I102" s="58">
        <f t="shared" si="22"/>
        <v>21000</v>
      </c>
      <c r="J102" s="61">
        <v>0</v>
      </c>
      <c r="S102" s="35">
        <f t="shared" si="21"/>
        <v>0</v>
      </c>
      <c r="W102" s="36"/>
      <c r="X102" s="36"/>
      <c r="Z102" s="62" t="s">
        <v>277</v>
      </c>
      <c r="AA102" s="63" t="s">
        <v>276</v>
      </c>
      <c r="AB102" s="63" t="s">
        <v>37</v>
      </c>
      <c r="AC102" s="64"/>
      <c r="AD102" s="65" t="s">
        <v>219</v>
      </c>
      <c r="AE102" s="65" t="s">
        <v>31</v>
      </c>
      <c r="AF102" s="66">
        <v>1</v>
      </c>
      <c r="AG102" s="243">
        <f>I102/'Budget Summary'!$D$25</f>
        <v>1280.4878048780488</v>
      </c>
    </row>
    <row r="103" spans="1:33" ht="15.75" customHeight="1" thickTop="1" thickBot="1" x14ac:dyDescent="0.25">
      <c r="A103" s="67" t="s">
        <v>39</v>
      </c>
      <c r="B103" s="68" t="s">
        <v>40</v>
      </c>
      <c r="C103" s="69"/>
      <c r="D103" s="68"/>
      <c r="E103" s="70"/>
      <c r="F103" s="71"/>
      <c r="G103" s="72"/>
      <c r="H103" s="73"/>
      <c r="I103" s="74">
        <f>SUM(I100:I102)</f>
        <v>176000</v>
      </c>
      <c r="J103" s="75">
        <v>0</v>
      </c>
      <c r="S103" s="35">
        <f t="shared" si="21"/>
        <v>0</v>
      </c>
      <c r="W103" s="36"/>
      <c r="X103" s="36"/>
      <c r="Z103" s="76" t="s">
        <v>39</v>
      </c>
      <c r="AA103" s="77" t="s">
        <v>40</v>
      </c>
      <c r="AB103" s="77"/>
      <c r="AC103" s="78"/>
      <c r="AD103" s="75"/>
      <c r="AE103" s="77"/>
      <c r="AF103" s="79"/>
      <c r="AG103" s="244">
        <f>I103/'Budget Summary'!$D$25</f>
        <v>10731.707317073171</v>
      </c>
    </row>
    <row r="104" spans="1:33" ht="15.75" customHeight="1" thickTop="1" thickBot="1" x14ac:dyDescent="0.25">
      <c r="A104" s="93" t="s">
        <v>107</v>
      </c>
      <c r="B104" s="94"/>
      <c r="C104" s="95"/>
      <c r="D104" s="96"/>
      <c r="E104" s="96"/>
      <c r="F104" s="97"/>
      <c r="G104" s="98"/>
      <c r="H104" s="99" t="s">
        <v>108</v>
      </c>
      <c r="I104" s="100">
        <f>SUM(I98+I103)</f>
        <v>349000</v>
      </c>
      <c r="J104" s="101">
        <v>0</v>
      </c>
      <c r="S104" s="35">
        <f t="shared" si="21"/>
        <v>0</v>
      </c>
      <c r="W104" s="36"/>
      <c r="X104" s="36"/>
      <c r="Z104" s="102" t="s">
        <v>107</v>
      </c>
      <c r="AA104" s="103"/>
      <c r="AB104" s="103"/>
      <c r="AC104" s="104"/>
      <c r="AD104" s="105"/>
      <c r="AE104" s="105"/>
      <c r="AF104" s="105"/>
      <c r="AG104" s="245">
        <f>I104/'Budget Summary'!$D$25</f>
        <v>21280.487804878052</v>
      </c>
    </row>
    <row r="105" spans="1:33" ht="15.75" customHeight="1" thickTop="1" x14ac:dyDescent="0.2">
      <c r="A105" s="120" t="s">
        <v>278</v>
      </c>
      <c r="B105" s="121" t="s">
        <v>279</v>
      </c>
      <c r="C105" s="122"/>
      <c r="D105" s="121"/>
      <c r="E105" s="123"/>
      <c r="F105" s="124"/>
      <c r="G105" s="137"/>
      <c r="H105" s="138"/>
      <c r="I105" s="134">
        <f>I114</f>
        <v>159000</v>
      </c>
      <c r="J105" s="128">
        <v>0</v>
      </c>
      <c r="N105" s="9">
        <f>I105</f>
        <v>159000</v>
      </c>
      <c r="S105" s="35">
        <f t="shared" si="21"/>
        <v>159000</v>
      </c>
      <c r="W105" s="36"/>
      <c r="X105" s="36"/>
      <c r="Z105" s="129" t="s">
        <v>278</v>
      </c>
      <c r="AA105" s="130" t="s">
        <v>279</v>
      </c>
      <c r="AB105" s="130"/>
      <c r="AC105" s="131"/>
      <c r="AD105" s="128"/>
      <c r="AE105" s="130"/>
      <c r="AF105" s="132"/>
      <c r="AG105" s="248">
        <f>I105/'Budget Summary'!$D$25</f>
        <v>9695.121951219513</v>
      </c>
    </row>
    <row r="106" spans="1:33" ht="15.75" customHeight="1" thickBot="1" x14ac:dyDescent="0.25">
      <c r="A106" s="41" t="s">
        <v>165</v>
      </c>
      <c r="B106" s="42" t="s">
        <v>280</v>
      </c>
      <c r="C106" s="43"/>
      <c r="D106" s="44"/>
      <c r="E106" s="45"/>
      <c r="F106" s="46"/>
      <c r="G106" s="47"/>
      <c r="H106" s="44"/>
      <c r="I106" s="46">
        <f>I109</f>
        <v>106000</v>
      </c>
      <c r="J106" s="48">
        <v>0</v>
      </c>
      <c r="S106" s="35">
        <f t="shared" si="21"/>
        <v>0</v>
      </c>
      <c r="W106" s="36"/>
      <c r="X106" s="36"/>
      <c r="Z106" s="49" t="s">
        <v>281</v>
      </c>
      <c r="AA106" s="50" t="s">
        <v>280</v>
      </c>
      <c r="AB106" s="50"/>
      <c r="AC106" s="51"/>
      <c r="AD106" s="48"/>
      <c r="AE106" s="49"/>
      <c r="AF106" s="52"/>
      <c r="AG106" s="242">
        <f>I106/'Budget Summary'!$D$25</f>
        <v>6463.414634146342</v>
      </c>
    </row>
    <row r="107" spans="1:33" ht="15.75" customHeight="1" thickTop="1" x14ac:dyDescent="0.2">
      <c r="A107" s="53" t="s">
        <v>282</v>
      </c>
      <c r="B107" s="54" t="s">
        <v>283</v>
      </c>
      <c r="C107" s="55"/>
      <c r="D107" s="56" t="s">
        <v>31</v>
      </c>
      <c r="E107" s="57">
        <v>1</v>
      </c>
      <c r="F107" s="133">
        <v>14000</v>
      </c>
      <c r="G107" s="59">
        <v>5</v>
      </c>
      <c r="H107" s="60" t="s">
        <v>146</v>
      </c>
      <c r="I107" s="58">
        <f t="shared" ref="I107:I108" si="23">E107*F107*G107</f>
        <v>70000</v>
      </c>
      <c r="J107" s="61">
        <v>0</v>
      </c>
      <c r="S107" s="35">
        <f t="shared" si="21"/>
        <v>0</v>
      </c>
      <c r="W107" s="36"/>
      <c r="X107" s="36"/>
      <c r="Z107" s="62" t="s">
        <v>284</v>
      </c>
      <c r="AA107" s="63" t="s">
        <v>283</v>
      </c>
      <c r="AB107" s="63" t="s">
        <v>37</v>
      </c>
      <c r="AC107" s="64"/>
      <c r="AD107" s="65" t="s">
        <v>38</v>
      </c>
      <c r="AE107" s="65" t="s">
        <v>31</v>
      </c>
      <c r="AF107" s="66">
        <v>1</v>
      </c>
      <c r="AG107" s="243">
        <f>I107/'Budget Summary'!$D$25</f>
        <v>4268.2926829268299</v>
      </c>
    </row>
    <row r="108" spans="1:33" ht="15.75" customHeight="1" thickBot="1" x14ac:dyDescent="0.25">
      <c r="A108" s="53" t="s">
        <v>285</v>
      </c>
      <c r="B108" s="54" t="s">
        <v>286</v>
      </c>
      <c r="C108" s="55"/>
      <c r="D108" s="56" t="s">
        <v>31</v>
      </c>
      <c r="E108" s="57">
        <v>1</v>
      </c>
      <c r="F108" s="133">
        <v>9000</v>
      </c>
      <c r="G108" s="59">
        <v>4</v>
      </c>
      <c r="H108" s="60" t="s">
        <v>146</v>
      </c>
      <c r="I108" s="58">
        <f t="shared" si="23"/>
        <v>36000</v>
      </c>
      <c r="J108" s="61">
        <v>0</v>
      </c>
      <c r="S108" s="35">
        <f t="shared" si="21"/>
        <v>0</v>
      </c>
      <c r="W108" s="36"/>
      <c r="X108" s="36"/>
      <c r="Z108" s="62" t="s">
        <v>287</v>
      </c>
      <c r="AA108" s="63" t="s">
        <v>288</v>
      </c>
      <c r="AB108" s="63" t="s">
        <v>37</v>
      </c>
      <c r="AC108" s="64"/>
      <c r="AD108" s="65" t="s">
        <v>38</v>
      </c>
      <c r="AE108" s="65" t="s">
        <v>31</v>
      </c>
      <c r="AF108" s="66">
        <v>1</v>
      </c>
      <c r="AG108" s="243">
        <f>I108/'Budget Summary'!$D$25</f>
        <v>2195.1219512195125</v>
      </c>
    </row>
    <row r="109" spans="1:33" ht="15.75" customHeight="1" thickTop="1" thickBot="1" x14ac:dyDescent="0.25">
      <c r="A109" s="67" t="s">
        <v>39</v>
      </c>
      <c r="B109" s="68" t="s">
        <v>40</v>
      </c>
      <c r="C109" s="69"/>
      <c r="D109" s="68"/>
      <c r="E109" s="70"/>
      <c r="F109" s="71"/>
      <c r="G109" s="72"/>
      <c r="H109" s="73"/>
      <c r="I109" s="74">
        <f>SUM(I107:I108)</f>
        <v>106000</v>
      </c>
      <c r="J109" s="75">
        <v>0</v>
      </c>
      <c r="S109" s="35">
        <f t="shared" si="21"/>
        <v>0</v>
      </c>
      <c r="W109" s="36"/>
      <c r="X109" s="36"/>
      <c r="Z109" s="76" t="s">
        <v>39</v>
      </c>
      <c r="AA109" s="77" t="s">
        <v>40</v>
      </c>
      <c r="AB109" s="77"/>
      <c r="AC109" s="78"/>
      <c r="AD109" s="75"/>
      <c r="AE109" s="77"/>
      <c r="AF109" s="79"/>
      <c r="AG109" s="244">
        <f>I109/'Budget Summary'!$D$25</f>
        <v>6463.414634146342</v>
      </c>
    </row>
    <row r="110" spans="1:33" ht="15.75" customHeight="1" thickTop="1" thickBot="1" x14ac:dyDescent="0.25">
      <c r="A110" s="41" t="s">
        <v>289</v>
      </c>
      <c r="B110" s="42" t="s">
        <v>290</v>
      </c>
      <c r="C110" s="43"/>
      <c r="D110" s="44"/>
      <c r="E110" s="45"/>
      <c r="F110" s="46"/>
      <c r="G110" s="47"/>
      <c r="H110" s="44"/>
      <c r="I110" s="46">
        <f>I113</f>
        <v>53000</v>
      </c>
      <c r="J110" s="48">
        <v>0</v>
      </c>
      <c r="S110" s="35">
        <f t="shared" si="21"/>
        <v>0</v>
      </c>
      <c r="W110" s="36"/>
      <c r="X110" s="36"/>
      <c r="Z110" s="49" t="s">
        <v>291</v>
      </c>
      <c r="AA110" s="50" t="s">
        <v>290</v>
      </c>
      <c r="AB110" s="50"/>
      <c r="AC110" s="51"/>
      <c r="AD110" s="48"/>
      <c r="AE110" s="49"/>
      <c r="AF110" s="52"/>
      <c r="AG110" s="242">
        <f>I110/'Budget Summary'!$D$25</f>
        <v>3231.707317073171</v>
      </c>
    </row>
    <row r="111" spans="1:33" ht="15.75" customHeight="1" thickTop="1" x14ac:dyDescent="0.2">
      <c r="A111" s="53" t="s">
        <v>292</v>
      </c>
      <c r="B111" s="54" t="s">
        <v>293</v>
      </c>
      <c r="C111" s="55"/>
      <c r="D111" s="56" t="s">
        <v>31</v>
      </c>
      <c r="E111" s="57">
        <v>1</v>
      </c>
      <c r="F111" s="133">
        <v>15000</v>
      </c>
      <c r="G111" s="59">
        <v>3</v>
      </c>
      <c r="H111" s="60" t="s">
        <v>146</v>
      </c>
      <c r="I111" s="58">
        <f t="shared" ref="I111:I112" si="24">E111*F111*G111</f>
        <v>45000</v>
      </c>
      <c r="J111" s="61">
        <v>0</v>
      </c>
      <c r="S111" s="35">
        <f t="shared" si="21"/>
        <v>0</v>
      </c>
      <c r="W111" s="36"/>
      <c r="X111" s="36"/>
      <c r="Z111" s="62" t="s">
        <v>294</v>
      </c>
      <c r="AA111" s="63" t="s">
        <v>293</v>
      </c>
      <c r="AB111" s="63" t="s">
        <v>37</v>
      </c>
      <c r="AC111" s="64"/>
      <c r="AD111" s="65" t="s">
        <v>219</v>
      </c>
      <c r="AE111" s="65" t="s">
        <v>31</v>
      </c>
      <c r="AF111" s="66">
        <v>1</v>
      </c>
      <c r="AG111" s="243">
        <f>I111/'Budget Summary'!$D$25</f>
        <v>2743.9024390243903</v>
      </c>
    </row>
    <row r="112" spans="1:33" ht="15.75" customHeight="1" thickBot="1" x14ac:dyDescent="0.25">
      <c r="A112" s="53" t="s">
        <v>295</v>
      </c>
      <c r="B112" s="54" t="s">
        <v>296</v>
      </c>
      <c r="C112" s="55"/>
      <c r="D112" s="56" t="s">
        <v>31</v>
      </c>
      <c r="E112" s="57">
        <v>1</v>
      </c>
      <c r="F112" s="133">
        <v>8000</v>
      </c>
      <c r="G112" s="59">
        <v>1</v>
      </c>
      <c r="H112" s="60" t="s">
        <v>226</v>
      </c>
      <c r="I112" s="58">
        <f t="shared" si="24"/>
        <v>8000</v>
      </c>
      <c r="J112" s="61">
        <v>0</v>
      </c>
      <c r="S112" s="35">
        <f t="shared" si="21"/>
        <v>0</v>
      </c>
      <c r="W112" s="36"/>
      <c r="X112" s="36"/>
      <c r="Z112" s="62" t="s">
        <v>297</v>
      </c>
      <c r="AA112" s="63" t="s">
        <v>296</v>
      </c>
      <c r="AB112" s="63" t="s">
        <v>37</v>
      </c>
      <c r="AC112" s="64"/>
      <c r="AD112" s="65" t="s">
        <v>219</v>
      </c>
      <c r="AE112" s="65" t="s">
        <v>31</v>
      </c>
      <c r="AF112" s="66">
        <v>1</v>
      </c>
      <c r="AG112" s="243">
        <f>I112/'Budget Summary'!$D$25</f>
        <v>487.80487804878055</v>
      </c>
    </row>
    <row r="113" spans="1:33" ht="15.75" customHeight="1" thickTop="1" thickBot="1" x14ac:dyDescent="0.25">
      <c r="A113" s="67" t="s">
        <v>39</v>
      </c>
      <c r="B113" s="68" t="s">
        <v>40</v>
      </c>
      <c r="C113" s="69"/>
      <c r="D113" s="68"/>
      <c r="E113" s="70"/>
      <c r="F113" s="71"/>
      <c r="G113" s="72"/>
      <c r="H113" s="73"/>
      <c r="I113" s="74">
        <f>SUM(I111:I112)</f>
        <v>53000</v>
      </c>
      <c r="J113" s="75">
        <v>0</v>
      </c>
      <c r="S113" s="35">
        <f t="shared" si="21"/>
        <v>0</v>
      </c>
      <c r="W113" s="36"/>
      <c r="X113" s="36"/>
      <c r="Z113" s="76" t="s">
        <v>39</v>
      </c>
      <c r="AA113" s="77" t="s">
        <v>40</v>
      </c>
      <c r="AB113" s="77"/>
      <c r="AC113" s="78"/>
      <c r="AD113" s="75"/>
      <c r="AE113" s="77"/>
      <c r="AF113" s="79"/>
      <c r="AG113" s="244">
        <f>I113/'Budget Summary'!$D$25</f>
        <v>3231.707317073171</v>
      </c>
    </row>
    <row r="114" spans="1:33" ht="15.75" customHeight="1" thickTop="1" thickBot="1" x14ac:dyDescent="0.25">
      <c r="A114" s="93" t="s">
        <v>107</v>
      </c>
      <c r="B114" s="94"/>
      <c r="C114" s="95"/>
      <c r="D114" s="96"/>
      <c r="E114" s="96"/>
      <c r="F114" s="97"/>
      <c r="G114" s="98"/>
      <c r="H114" s="99" t="s">
        <v>108</v>
      </c>
      <c r="I114" s="100">
        <f>SUM(I109+I113)</f>
        <v>159000</v>
      </c>
      <c r="J114" s="101">
        <v>0</v>
      </c>
      <c r="S114" s="35">
        <f t="shared" si="21"/>
        <v>0</v>
      </c>
      <c r="W114" s="36"/>
      <c r="X114" s="36"/>
      <c r="Z114" s="102" t="s">
        <v>107</v>
      </c>
      <c r="AA114" s="103"/>
      <c r="AB114" s="103"/>
      <c r="AC114" s="104"/>
      <c r="AD114" s="105"/>
      <c r="AE114" s="105"/>
      <c r="AF114" s="105"/>
      <c r="AG114" s="245">
        <f>I114/'Budget Summary'!$D$25</f>
        <v>9695.121951219513</v>
      </c>
    </row>
    <row r="115" spans="1:33" ht="15.75" customHeight="1" thickTop="1" x14ac:dyDescent="0.2">
      <c r="A115" s="120" t="s">
        <v>298</v>
      </c>
      <c r="B115" s="121" t="s">
        <v>299</v>
      </c>
      <c r="C115" s="122"/>
      <c r="D115" s="121"/>
      <c r="E115" s="123"/>
      <c r="F115" s="124"/>
      <c r="G115" s="137"/>
      <c r="H115" s="138"/>
      <c r="I115" s="134">
        <f>I138</f>
        <v>955000</v>
      </c>
      <c r="J115" s="128">
        <v>0</v>
      </c>
      <c r="S115" s="35">
        <f t="shared" si="21"/>
        <v>0</v>
      </c>
      <c r="W115" s="36"/>
      <c r="X115" s="36"/>
      <c r="Z115" s="129" t="s">
        <v>298</v>
      </c>
      <c r="AA115" s="130" t="s">
        <v>299</v>
      </c>
      <c r="AB115" s="130"/>
      <c r="AC115" s="131"/>
      <c r="AD115" s="128"/>
      <c r="AE115" s="130"/>
      <c r="AF115" s="132"/>
      <c r="AG115" s="248">
        <f>I115/'Budget Summary'!$D$25</f>
        <v>58231.707317073175</v>
      </c>
    </row>
    <row r="116" spans="1:33" ht="15.75" customHeight="1" thickBot="1" x14ac:dyDescent="0.25">
      <c r="A116" s="41" t="s">
        <v>300</v>
      </c>
      <c r="B116" s="42" t="s">
        <v>301</v>
      </c>
      <c r="C116" s="43"/>
      <c r="D116" s="44"/>
      <c r="E116" s="45"/>
      <c r="F116" s="46"/>
      <c r="G116" s="47"/>
      <c r="H116" s="44"/>
      <c r="I116" s="46">
        <f>I122</f>
        <v>489000</v>
      </c>
      <c r="J116" s="48">
        <v>0</v>
      </c>
      <c r="S116" s="35">
        <f t="shared" si="21"/>
        <v>0</v>
      </c>
      <c r="W116" s="36"/>
      <c r="X116" s="36"/>
      <c r="Z116" s="49" t="s">
        <v>302</v>
      </c>
      <c r="AA116" s="50" t="s">
        <v>301</v>
      </c>
      <c r="AB116" s="50"/>
      <c r="AC116" s="51"/>
      <c r="AD116" s="48"/>
      <c r="AE116" s="49"/>
      <c r="AF116" s="52"/>
      <c r="AG116" s="242">
        <f>I116/'Budget Summary'!$D$25</f>
        <v>29817.07317073171</v>
      </c>
    </row>
    <row r="117" spans="1:33" ht="15.75" customHeight="1" thickTop="1" x14ac:dyDescent="0.2">
      <c r="A117" s="53" t="s">
        <v>303</v>
      </c>
      <c r="B117" s="54" t="s">
        <v>304</v>
      </c>
      <c r="C117" s="55"/>
      <c r="D117" s="56" t="s">
        <v>31</v>
      </c>
      <c r="E117" s="57">
        <v>1</v>
      </c>
      <c r="F117" s="133">
        <v>20000</v>
      </c>
      <c r="G117" s="59">
        <v>9</v>
      </c>
      <c r="H117" s="60" t="s">
        <v>146</v>
      </c>
      <c r="I117" s="58">
        <f t="shared" ref="I117:I121" si="25">E117*F117*G117</f>
        <v>180000</v>
      </c>
      <c r="J117" s="61">
        <v>0</v>
      </c>
      <c r="M117" s="6">
        <f t="shared" ref="M117:M118" si="26">I117/2</f>
        <v>90000</v>
      </c>
      <c r="N117" s="6">
        <f t="shared" ref="N117:N118" si="27">M117</f>
        <v>90000</v>
      </c>
      <c r="S117" s="35">
        <f t="shared" si="21"/>
        <v>180000</v>
      </c>
      <c r="W117" s="36"/>
      <c r="X117" s="36"/>
      <c r="Z117" s="62" t="s">
        <v>305</v>
      </c>
      <c r="AA117" s="63" t="s">
        <v>304</v>
      </c>
      <c r="AB117" s="63" t="s">
        <v>37</v>
      </c>
      <c r="AC117" s="64"/>
      <c r="AD117" s="65" t="s">
        <v>38</v>
      </c>
      <c r="AE117" s="65" t="s">
        <v>31</v>
      </c>
      <c r="AF117" s="66">
        <v>1</v>
      </c>
      <c r="AG117" s="243">
        <f>I117/'Budget Summary'!$D$25</f>
        <v>10975.609756097561</v>
      </c>
    </row>
    <row r="118" spans="1:33" ht="15.75" customHeight="1" x14ac:dyDescent="0.2">
      <c r="A118" s="53" t="s">
        <v>306</v>
      </c>
      <c r="B118" s="54" t="s">
        <v>307</v>
      </c>
      <c r="C118" s="55"/>
      <c r="D118" s="56" t="s">
        <v>31</v>
      </c>
      <c r="E118" s="57">
        <v>1</v>
      </c>
      <c r="F118" s="133">
        <v>12000</v>
      </c>
      <c r="G118" s="59">
        <v>8</v>
      </c>
      <c r="H118" s="60" t="s">
        <v>146</v>
      </c>
      <c r="I118" s="58">
        <f t="shared" si="25"/>
        <v>96000</v>
      </c>
      <c r="J118" s="61">
        <v>0</v>
      </c>
      <c r="M118" s="6">
        <f t="shared" si="26"/>
        <v>48000</v>
      </c>
      <c r="N118" s="6">
        <f t="shared" si="27"/>
        <v>48000</v>
      </c>
      <c r="S118" s="35">
        <f t="shared" si="21"/>
        <v>96000</v>
      </c>
      <c r="W118" s="36"/>
      <c r="X118" s="36"/>
      <c r="Z118" s="62" t="s">
        <v>308</v>
      </c>
      <c r="AA118" s="63" t="s">
        <v>307</v>
      </c>
      <c r="AB118" s="63" t="s">
        <v>37</v>
      </c>
      <c r="AC118" s="64"/>
      <c r="AD118" s="65" t="s">
        <v>38</v>
      </c>
      <c r="AE118" s="65" t="s">
        <v>31</v>
      </c>
      <c r="AF118" s="66">
        <v>1</v>
      </c>
      <c r="AG118" s="243">
        <f>I118/'Budget Summary'!$D$25</f>
        <v>5853.6585365853662</v>
      </c>
    </row>
    <row r="119" spans="1:33" ht="15.75" customHeight="1" x14ac:dyDescent="0.2">
      <c r="A119" s="53" t="s">
        <v>309</v>
      </c>
      <c r="B119" s="54" t="s">
        <v>310</v>
      </c>
      <c r="C119" s="55"/>
      <c r="D119" s="56" t="s">
        <v>31</v>
      </c>
      <c r="E119" s="57">
        <v>1</v>
      </c>
      <c r="F119" s="133">
        <v>12000</v>
      </c>
      <c r="G119" s="59">
        <v>8</v>
      </c>
      <c r="H119" s="60" t="s">
        <v>146</v>
      </c>
      <c r="I119" s="58">
        <f t="shared" si="25"/>
        <v>96000</v>
      </c>
      <c r="J119" s="61">
        <v>0</v>
      </c>
      <c r="N119" s="9">
        <f>I119</f>
        <v>96000</v>
      </c>
      <c r="S119" s="35">
        <f t="shared" si="21"/>
        <v>96000</v>
      </c>
      <c r="W119" s="36"/>
      <c r="X119" s="36"/>
      <c r="Z119" s="62" t="s">
        <v>311</v>
      </c>
      <c r="AA119" s="63" t="s">
        <v>310</v>
      </c>
      <c r="AB119" s="63" t="s">
        <v>37</v>
      </c>
      <c r="AC119" s="64"/>
      <c r="AD119" s="65" t="s">
        <v>38</v>
      </c>
      <c r="AE119" s="65" t="s">
        <v>31</v>
      </c>
      <c r="AF119" s="66">
        <v>1</v>
      </c>
      <c r="AG119" s="243">
        <f>I119/'Budget Summary'!$D$25</f>
        <v>5853.6585365853662</v>
      </c>
    </row>
    <row r="120" spans="1:33" ht="15.75" customHeight="1" x14ac:dyDescent="0.2">
      <c r="A120" s="53" t="s">
        <v>312</v>
      </c>
      <c r="B120" s="54" t="s">
        <v>313</v>
      </c>
      <c r="C120" s="55"/>
      <c r="D120" s="56" t="s">
        <v>31</v>
      </c>
      <c r="E120" s="57">
        <v>1</v>
      </c>
      <c r="F120" s="133">
        <v>9000</v>
      </c>
      <c r="G120" s="59">
        <v>8</v>
      </c>
      <c r="H120" s="60" t="s">
        <v>146</v>
      </c>
      <c r="I120" s="58">
        <f t="shared" si="25"/>
        <v>72000</v>
      </c>
      <c r="J120" s="61">
        <v>0</v>
      </c>
      <c r="N120" s="9"/>
      <c r="S120" s="35"/>
      <c r="W120" s="36"/>
      <c r="X120" s="36"/>
      <c r="Z120" s="81"/>
      <c r="AA120" s="82"/>
      <c r="AB120" s="82"/>
      <c r="AC120" s="83"/>
      <c r="AD120" s="81"/>
      <c r="AE120" s="81"/>
      <c r="AF120" s="84"/>
      <c r="AG120" s="243">
        <f>I120/'Budget Summary'!$D$25</f>
        <v>4390.2439024390251</v>
      </c>
    </row>
    <row r="121" spans="1:33" ht="15.75" customHeight="1" thickBot="1" x14ac:dyDescent="0.25">
      <c r="A121" s="53" t="s">
        <v>314</v>
      </c>
      <c r="B121" s="54" t="s">
        <v>315</v>
      </c>
      <c r="C121" s="55"/>
      <c r="D121" s="56" t="s">
        <v>31</v>
      </c>
      <c r="E121" s="57">
        <v>1</v>
      </c>
      <c r="F121" s="133">
        <v>9000</v>
      </c>
      <c r="G121" s="59">
        <v>5</v>
      </c>
      <c r="H121" s="60" t="s">
        <v>146</v>
      </c>
      <c r="I121" s="58">
        <f t="shared" si="25"/>
        <v>45000</v>
      </c>
      <c r="J121" s="61">
        <v>0</v>
      </c>
      <c r="N121" s="9"/>
      <c r="S121" s="35"/>
      <c r="W121" s="36"/>
      <c r="X121" s="36"/>
      <c r="Z121" s="81"/>
      <c r="AA121" s="82"/>
      <c r="AB121" s="82"/>
      <c r="AC121" s="83"/>
      <c r="AD121" s="81"/>
      <c r="AE121" s="81"/>
      <c r="AF121" s="84"/>
      <c r="AG121" s="243">
        <f>I121/'Budget Summary'!$D$25</f>
        <v>2743.9024390243903</v>
      </c>
    </row>
    <row r="122" spans="1:33" ht="15.75" customHeight="1" thickTop="1" thickBot="1" x14ac:dyDescent="0.25">
      <c r="A122" s="67" t="s">
        <v>39</v>
      </c>
      <c r="B122" s="68" t="s">
        <v>40</v>
      </c>
      <c r="C122" s="69"/>
      <c r="D122" s="68"/>
      <c r="E122" s="70"/>
      <c r="F122" s="71"/>
      <c r="G122" s="72"/>
      <c r="H122" s="73"/>
      <c r="I122" s="74">
        <f>SUM(I117:I121)</f>
        <v>489000</v>
      </c>
      <c r="J122" s="75">
        <v>0</v>
      </c>
      <c r="S122" s="35">
        <f t="shared" ref="S122:S131" si="28">SUM(L122:R122)</f>
        <v>0</v>
      </c>
      <c r="W122" s="36"/>
      <c r="X122" s="36"/>
      <c r="Z122" s="76" t="s">
        <v>39</v>
      </c>
      <c r="AA122" s="77" t="s">
        <v>40</v>
      </c>
      <c r="AB122" s="77"/>
      <c r="AC122" s="78"/>
      <c r="AD122" s="75"/>
      <c r="AE122" s="77"/>
      <c r="AF122" s="79"/>
      <c r="AG122" s="244">
        <f>I122/'Budget Summary'!$D$25</f>
        <v>29817.07317073171</v>
      </c>
    </row>
    <row r="123" spans="1:33" ht="15.75" customHeight="1" thickTop="1" thickBot="1" x14ac:dyDescent="0.25">
      <c r="A123" s="41" t="s">
        <v>316</v>
      </c>
      <c r="B123" s="42" t="s">
        <v>317</v>
      </c>
      <c r="C123" s="43"/>
      <c r="D123" s="44"/>
      <c r="E123" s="45"/>
      <c r="F123" s="46"/>
      <c r="G123" s="47"/>
      <c r="H123" s="44"/>
      <c r="I123" s="46">
        <f>I129</f>
        <v>376000</v>
      </c>
      <c r="J123" s="48">
        <v>0</v>
      </c>
      <c r="M123" s="9">
        <f>I123</f>
        <v>376000</v>
      </c>
      <c r="S123" s="35">
        <f t="shared" si="28"/>
        <v>376000</v>
      </c>
      <c r="W123" s="36"/>
      <c r="X123" s="36"/>
      <c r="Z123" s="49" t="s">
        <v>318</v>
      </c>
      <c r="AA123" s="50" t="s">
        <v>317</v>
      </c>
      <c r="AB123" s="50"/>
      <c r="AC123" s="51"/>
      <c r="AD123" s="48"/>
      <c r="AE123" s="49"/>
      <c r="AF123" s="52"/>
      <c r="AG123" s="242">
        <f>I123/'Budget Summary'!$D$25</f>
        <v>22926.829268292684</v>
      </c>
    </row>
    <row r="124" spans="1:33" ht="15.75" customHeight="1" thickTop="1" x14ac:dyDescent="0.2">
      <c r="A124" s="53" t="s">
        <v>319</v>
      </c>
      <c r="B124" s="54" t="s">
        <v>320</v>
      </c>
      <c r="C124" s="55"/>
      <c r="D124" s="56" t="s">
        <v>31</v>
      </c>
      <c r="E124" s="57">
        <v>1</v>
      </c>
      <c r="F124" s="133">
        <v>225000</v>
      </c>
      <c r="G124" s="59">
        <v>1</v>
      </c>
      <c r="H124" s="60" t="s">
        <v>226</v>
      </c>
      <c r="I124" s="58">
        <f t="shared" ref="I124:I128" si="29">E124*F124*G124</f>
        <v>225000</v>
      </c>
      <c r="J124" s="61">
        <v>0</v>
      </c>
      <c r="S124" s="35">
        <f t="shared" si="28"/>
        <v>0</v>
      </c>
      <c r="W124" s="36"/>
      <c r="X124" s="36"/>
      <c r="Z124" s="62" t="s">
        <v>321</v>
      </c>
      <c r="AA124" s="63" t="s">
        <v>320</v>
      </c>
      <c r="AB124" s="63" t="s">
        <v>37</v>
      </c>
      <c r="AC124" s="64"/>
      <c r="AD124" s="65" t="s">
        <v>219</v>
      </c>
      <c r="AE124" s="65" t="s">
        <v>31</v>
      </c>
      <c r="AF124" s="66">
        <v>1</v>
      </c>
      <c r="AG124" s="243">
        <f>I124/'Budget Summary'!$D$25</f>
        <v>13719.512195121952</v>
      </c>
    </row>
    <row r="125" spans="1:33" ht="15.75" customHeight="1" x14ac:dyDescent="0.2">
      <c r="A125" s="53" t="s">
        <v>322</v>
      </c>
      <c r="B125" s="54" t="s">
        <v>323</v>
      </c>
      <c r="C125" s="55"/>
      <c r="D125" s="56" t="s">
        <v>31</v>
      </c>
      <c r="E125" s="57">
        <v>1</v>
      </c>
      <c r="F125" s="133">
        <v>100000</v>
      </c>
      <c r="G125" s="59">
        <v>1</v>
      </c>
      <c r="H125" s="60" t="s">
        <v>226</v>
      </c>
      <c r="I125" s="58">
        <f t="shared" si="29"/>
        <v>100000</v>
      </c>
      <c r="J125" s="61">
        <v>0</v>
      </c>
      <c r="S125" s="35">
        <f t="shared" si="28"/>
        <v>0</v>
      </c>
      <c r="W125" s="36"/>
      <c r="X125" s="36"/>
      <c r="Z125" s="62" t="s">
        <v>324</v>
      </c>
      <c r="AA125" s="63" t="s">
        <v>323</v>
      </c>
      <c r="AB125" s="63" t="s">
        <v>37</v>
      </c>
      <c r="AC125" s="64"/>
      <c r="AD125" s="65" t="s">
        <v>219</v>
      </c>
      <c r="AE125" s="65" t="s">
        <v>31</v>
      </c>
      <c r="AF125" s="66">
        <v>1</v>
      </c>
      <c r="AG125" s="243">
        <f>I125/'Budget Summary'!$D$25</f>
        <v>6097.5609756097565</v>
      </c>
    </row>
    <row r="126" spans="1:33" ht="15.75" customHeight="1" x14ac:dyDescent="0.2">
      <c r="A126" s="53" t="s">
        <v>325</v>
      </c>
      <c r="B126" s="54" t="s">
        <v>326</v>
      </c>
      <c r="C126" s="55"/>
      <c r="D126" s="56" t="s">
        <v>31</v>
      </c>
      <c r="E126" s="57">
        <v>1</v>
      </c>
      <c r="F126" s="133">
        <v>8000</v>
      </c>
      <c r="G126" s="59">
        <v>2</v>
      </c>
      <c r="H126" s="60" t="s">
        <v>213</v>
      </c>
      <c r="I126" s="58">
        <f t="shared" si="29"/>
        <v>16000</v>
      </c>
      <c r="J126" s="61">
        <v>0</v>
      </c>
      <c r="S126" s="35">
        <f t="shared" si="28"/>
        <v>0</v>
      </c>
      <c r="W126" s="36"/>
      <c r="X126" s="36"/>
      <c r="Z126" s="62" t="s">
        <v>327</v>
      </c>
      <c r="AA126" s="63" t="s">
        <v>328</v>
      </c>
      <c r="AB126" s="63" t="s">
        <v>37</v>
      </c>
      <c r="AC126" s="64" t="s">
        <v>329</v>
      </c>
      <c r="AD126" s="65" t="s">
        <v>219</v>
      </c>
      <c r="AE126" s="65" t="s">
        <v>31</v>
      </c>
      <c r="AF126" s="66">
        <v>1</v>
      </c>
      <c r="AG126" s="243">
        <f>I126/'Budget Summary'!$D$25</f>
        <v>975.6097560975611</v>
      </c>
    </row>
    <row r="127" spans="1:33" ht="15.75" customHeight="1" x14ac:dyDescent="0.2">
      <c r="A127" s="53" t="s">
        <v>330</v>
      </c>
      <c r="B127" s="54" t="s">
        <v>331</v>
      </c>
      <c r="C127" s="55"/>
      <c r="D127" s="56" t="s">
        <v>31</v>
      </c>
      <c r="E127" s="57">
        <v>1</v>
      </c>
      <c r="F127" s="133">
        <v>7500</v>
      </c>
      <c r="G127" s="59">
        <v>2</v>
      </c>
      <c r="H127" s="60" t="s">
        <v>213</v>
      </c>
      <c r="I127" s="58">
        <f t="shared" si="29"/>
        <v>15000</v>
      </c>
      <c r="J127" s="61">
        <v>0</v>
      </c>
      <c r="S127" s="35">
        <f t="shared" si="28"/>
        <v>0</v>
      </c>
      <c r="W127" s="36"/>
      <c r="X127" s="36"/>
      <c r="Z127" s="62" t="s">
        <v>332</v>
      </c>
      <c r="AA127" s="63" t="s">
        <v>328</v>
      </c>
      <c r="AB127" s="63" t="s">
        <v>37</v>
      </c>
      <c r="AC127" s="64" t="s">
        <v>333</v>
      </c>
      <c r="AD127" s="65" t="s">
        <v>219</v>
      </c>
      <c r="AE127" s="65" t="s">
        <v>31</v>
      </c>
      <c r="AF127" s="66">
        <v>1</v>
      </c>
      <c r="AG127" s="243">
        <f>I127/'Budget Summary'!$D$25</f>
        <v>914.63414634146352</v>
      </c>
    </row>
    <row r="128" spans="1:33" ht="15.75" customHeight="1" thickBot="1" x14ac:dyDescent="0.25">
      <c r="A128" s="53" t="s">
        <v>334</v>
      </c>
      <c r="B128" s="54" t="s">
        <v>335</v>
      </c>
      <c r="C128" s="55"/>
      <c r="D128" s="56" t="s">
        <v>31</v>
      </c>
      <c r="E128" s="57">
        <v>10</v>
      </c>
      <c r="F128" s="133">
        <v>2000</v>
      </c>
      <c r="G128" s="59">
        <v>1</v>
      </c>
      <c r="H128" s="60" t="s">
        <v>213</v>
      </c>
      <c r="I128" s="58">
        <f t="shared" si="29"/>
        <v>20000</v>
      </c>
      <c r="J128" s="61">
        <v>0</v>
      </c>
      <c r="S128" s="35">
        <f t="shared" si="28"/>
        <v>0</v>
      </c>
      <c r="W128" s="36"/>
      <c r="X128" s="36"/>
      <c r="Z128" s="62" t="s">
        <v>336</v>
      </c>
      <c r="AA128" s="63" t="s">
        <v>328</v>
      </c>
      <c r="AB128" s="63" t="s">
        <v>37</v>
      </c>
      <c r="AC128" s="64" t="s">
        <v>337</v>
      </c>
      <c r="AD128" s="65" t="s">
        <v>219</v>
      </c>
      <c r="AE128" s="65" t="s">
        <v>31</v>
      </c>
      <c r="AF128" s="66">
        <v>1</v>
      </c>
      <c r="AG128" s="243">
        <f>I128/'Budget Summary'!$D$25</f>
        <v>1219.5121951219514</v>
      </c>
    </row>
    <row r="129" spans="1:33" ht="15.75" customHeight="1" thickTop="1" thickBot="1" x14ac:dyDescent="0.25">
      <c r="A129" s="67" t="s">
        <v>39</v>
      </c>
      <c r="B129" s="68" t="s">
        <v>40</v>
      </c>
      <c r="C129" s="69"/>
      <c r="D129" s="68"/>
      <c r="E129" s="70"/>
      <c r="F129" s="71"/>
      <c r="G129" s="72"/>
      <c r="H129" s="73"/>
      <c r="I129" s="74">
        <f>SUM(I124:I128)</f>
        <v>376000</v>
      </c>
      <c r="J129" s="75">
        <v>0</v>
      </c>
      <c r="S129" s="35">
        <f t="shared" si="28"/>
        <v>0</v>
      </c>
      <c r="W129" s="36"/>
      <c r="X129" s="36"/>
      <c r="Z129" s="76" t="s">
        <v>39</v>
      </c>
      <c r="AA129" s="77" t="s">
        <v>40</v>
      </c>
      <c r="AB129" s="77"/>
      <c r="AC129" s="78"/>
      <c r="AD129" s="75"/>
      <c r="AE129" s="77"/>
      <c r="AF129" s="79"/>
      <c r="AG129" s="244">
        <f>I129/'Budget Summary'!$D$25</f>
        <v>22926.829268292684</v>
      </c>
    </row>
    <row r="130" spans="1:33" ht="15.75" customHeight="1" thickTop="1" thickBot="1" x14ac:dyDescent="0.25">
      <c r="A130" s="41" t="s">
        <v>338</v>
      </c>
      <c r="B130" s="42" t="s">
        <v>339</v>
      </c>
      <c r="C130" s="43"/>
      <c r="D130" s="44"/>
      <c r="E130" s="45"/>
      <c r="F130" s="46"/>
      <c r="G130" s="47"/>
      <c r="H130" s="44"/>
      <c r="I130" s="46">
        <f>I134</f>
        <v>27000</v>
      </c>
      <c r="J130" s="48">
        <v>0</v>
      </c>
      <c r="N130" s="9">
        <f>I130</f>
        <v>27000</v>
      </c>
      <c r="S130" s="35">
        <f t="shared" si="28"/>
        <v>27000</v>
      </c>
      <c r="W130" s="36"/>
      <c r="X130" s="36"/>
      <c r="Z130" s="49" t="s">
        <v>340</v>
      </c>
      <c r="AA130" s="50" t="s">
        <v>339</v>
      </c>
      <c r="AB130" s="50"/>
      <c r="AC130" s="51"/>
      <c r="AD130" s="48"/>
      <c r="AE130" s="49"/>
      <c r="AF130" s="52"/>
      <c r="AG130" s="242">
        <f>I130/'Budget Summary'!$D$25</f>
        <v>1646.3414634146343</v>
      </c>
    </row>
    <row r="131" spans="1:33" ht="15.75" customHeight="1" thickTop="1" x14ac:dyDescent="0.2">
      <c r="A131" s="53" t="s">
        <v>341</v>
      </c>
      <c r="B131" s="54" t="s">
        <v>342</v>
      </c>
      <c r="C131" s="55"/>
      <c r="D131" s="56" t="s">
        <v>31</v>
      </c>
      <c r="E131" s="57">
        <v>1</v>
      </c>
      <c r="F131" s="133">
        <v>3000</v>
      </c>
      <c r="G131" s="59">
        <v>2</v>
      </c>
      <c r="H131" s="60" t="s">
        <v>213</v>
      </c>
      <c r="I131" s="58">
        <f t="shared" ref="I131:I133" si="30">E131*F131*G131</f>
        <v>6000</v>
      </c>
      <c r="J131" s="61">
        <v>0</v>
      </c>
      <c r="S131" s="35">
        <f t="shared" si="28"/>
        <v>0</v>
      </c>
      <c r="W131" s="36"/>
      <c r="X131" s="36"/>
      <c r="Z131" s="62" t="s">
        <v>343</v>
      </c>
      <c r="AA131" s="63" t="s">
        <v>344</v>
      </c>
      <c r="AB131" s="63"/>
      <c r="AC131" s="64"/>
      <c r="AD131" s="65" t="s">
        <v>219</v>
      </c>
      <c r="AE131" s="65" t="s">
        <v>31</v>
      </c>
      <c r="AF131" s="66">
        <v>1</v>
      </c>
      <c r="AG131" s="243">
        <f>I131/'Budget Summary'!$D$25</f>
        <v>365.85365853658539</v>
      </c>
    </row>
    <row r="132" spans="1:33" ht="15.75" customHeight="1" x14ac:dyDescent="0.2">
      <c r="A132" s="53" t="s">
        <v>345</v>
      </c>
      <c r="B132" s="54" t="s">
        <v>346</v>
      </c>
      <c r="C132" s="55"/>
      <c r="D132" s="56" t="s">
        <v>31</v>
      </c>
      <c r="E132" s="57">
        <v>1</v>
      </c>
      <c r="F132" s="133">
        <v>3500</v>
      </c>
      <c r="G132" s="59">
        <v>3</v>
      </c>
      <c r="H132" s="60" t="s">
        <v>32</v>
      </c>
      <c r="I132" s="58">
        <f t="shared" si="30"/>
        <v>10500</v>
      </c>
      <c r="J132" s="61">
        <v>0</v>
      </c>
      <c r="S132" s="35"/>
      <c r="W132" s="36"/>
      <c r="X132" s="36"/>
      <c r="Z132" s="62"/>
      <c r="AA132" s="63"/>
      <c r="AB132" s="63"/>
      <c r="AC132" s="64"/>
      <c r="AD132" s="65"/>
      <c r="AE132" s="65"/>
      <c r="AF132" s="66"/>
      <c r="AG132" s="243">
        <f>I132/'Budget Summary'!$D$25</f>
        <v>640.2439024390244</v>
      </c>
    </row>
    <row r="133" spans="1:33" ht="15.75" customHeight="1" thickBot="1" x14ac:dyDescent="0.25">
      <c r="A133" s="53" t="s">
        <v>347</v>
      </c>
      <c r="B133" s="54" t="s">
        <v>348</v>
      </c>
      <c r="C133" s="55"/>
      <c r="D133" s="56" t="s">
        <v>31</v>
      </c>
      <c r="E133" s="57">
        <v>1</v>
      </c>
      <c r="F133" s="133">
        <v>3500</v>
      </c>
      <c r="G133" s="59">
        <v>3</v>
      </c>
      <c r="H133" s="60" t="s">
        <v>32</v>
      </c>
      <c r="I133" s="58">
        <f t="shared" si="30"/>
        <v>10500</v>
      </c>
      <c r="J133" s="61">
        <v>0</v>
      </c>
      <c r="S133" s="35">
        <f t="shared" ref="S133:S135" si="31">SUM(L133:R133)</f>
        <v>0</v>
      </c>
      <c r="W133" s="36"/>
      <c r="X133" s="36"/>
      <c r="Z133" s="62" t="s">
        <v>343</v>
      </c>
      <c r="AA133" s="63" t="s">
        <v>344</v>
      </c>
      <c r="AB133" s="63"/>
      <c r="AC133" s="64"/>
      <c r="AD133" s="65" t="s">
        <v>219</v>
      </c>
      <c r="AE133" s="65" t="s">
        <v>31</v>
      </c>
      <c r="AF133" s="66">
        <v>1</v>
      </c>
      <c r="AG133" s="243">
        <f>I133/'Budget Summary'!$D$25</f>
        <v>640.2439024390244</v>
      </c>
    </row>
    <row r="134" spans="1:33" ht="15.75" customHeight="1" thickTop="1" thickBot="1" x14ac:dyDescent="0.25">
      <c r="A134" s="67" t="s">
        <v>39</v>
      </c>
      <c r="B134" s="68" t="s">
        <v>40</v>
      </c>
      <c r="C134" s="69"/>
      <c r="D134" s="68"/>
      <c r="E134" s="70"/>
      <c r="F134" s="71"/>
      <c r="G134" s="72"/>
      <c r="H134" s="73"/>
      <c r="I134" s="74">
        <f>SUM(I131:I133)</f>
        <v>27000</v>
      </c>
      <c r="J134" s="75">
        <v>0</v>
      </c>
      <c r="S134" s="35">
        <f t="shared" si="31"/>
        <v>0</v>
      </c>
      <c r="W134" s="36"/>
      <c r="X134" s="36"/>
      <c r="Z134" s="76" t="s">
        <v>39</v>
      </c>
      <c r="AA134" s="77" t="s">
        <v>40</v>
      </c>
      <c r="AB134" s="77"/>
      <c r="AC134" s="78"/>
      <c r="AD134" s="75"/>
      <c r="AE134" s="77"/>
      <c r="AF134" s="79"/>
      <c r="AG134" s="244">
        <f>I134/'Budget Summary'!$D$25</f>
        <v>1646.3414634146343</v>
      </c>
    </row>
    <row r="135" spans="1:33" ht="15.75" customHeight="1" thickTop="1" thickBot="1" x14ac:dyDescent="0.25">
      <c r="A135" s="41" t="s">
        <v>349</v>
      </c>
      <c r="B135" s="42" t="s">
        <v>350</v>
      </c>
      <c r="C135" s="43"/>
      <c r="D135" s="44"/>
      <c r="E135" s="45"/>
      <c r="F135" s="46"/>
      <c r="G135" s="47"/>
      <c r="H135" s="44"/>
      <c r="I135" s="46">
        <f>I137</f>
        <v>63000</v>
      </c>
      <c r="J135" s="48">
        <v>0</v>
      </c>
      <c r="S135" s="35">
        <f t="shared" si="31"/>
        <v>0</v>
      </c>
      <c r="W135" s="36"/>
      <c r="X135" s="36"/>
      <c r="Z135" s="49" t="s">
        <v>351</v>
      </c>
      <c r="AA135" s="50" t="s">
        <v>352</v>
      </c>
      <c r="AB135" s="50"/>
      <c r="AC135" s="51"/>
      <c r="AD135" s="48"/>
      <c r="AE135" s="49"/>
      <c r="AF135" s="52"/>
      <c r="AG135" s="242">
        <f>I135/'Budget Summary'!$D$25</f>
        <v>3841.4634146341468</v>
      </c>
    </row>
    <row r="136" spans="1:33" ht="15.75" customHeight="1" thickTop="1" thickBot="1" x14ac:dyDescent="0.25">
      <c r="A136" s="53" t="s">
        <v>353</v>
      </c>
      <c r="B136" s="54" t="s">
        <v>350</v>
      </c>
      <c r="C136" s="55"/>
      <c r="D136" s="56" t="s">
        <v>31</v>
      </c>
      <c r="E136" s="57">
        <v>1</v>
      </c>
      <c r="F136" s="133">
        <v>3500</v>
      </c>
      <c r="G136" s="59">
        <v>18</v>
      </c>
      <c r="H136" s="60" t="s">
        <v>213</v>
      </c>
      <c r="I136" s="58">
        <f>E136*F136*G136</f>
        <v>63000</v>
      </c>
      <c r="J136" s="61">
        <v>0</v>
      </c>
      <c r="N136" s="9"/>
      <c r="S136" s="35"/>
      <c r="W136" s="36"/>
      <c r="X136" s="36"/>
      <c r="Z136" s="62"/>
      <c r="AA136" s="63"/>
      <c r="AB136" s="63"/>
      <c r="AC136" s="64"/>
      <c r="AD136" s="65"/>
      <c r="AE136" s="65"/>
      <c r="AF136" s="66"/>
      <c r="AG136" s="243">
        <f>I136/'Budget Summary'!$D$25</f>
        <v>3841.4634146341468</v>
      </c>
    </row>
    <row r="137" spans="1:33" ht="15.75" customHeight="1" thickTop="1" thickBot="1" x14ac:dyDescent="0.25">
      <c r="A137" s="67" t="s">
        <v>39</v>
      </c>
      <c r="B137" s="68" t="s">
        <v>40</v>
      </c>
      <c r="C137" s="69"/>
      <c r="D137" s="68"/>
      <c r="E137" s="70"/>
      <c r="F137" s="71"/>
      <c r="G137" s="72"/>
      <c r="H137" s="73"/>
      <c r="I137" s="74">
        <f>SUM(I136)</f>
        <v>63000</v>
      </c>
      <c r="J137" s="75">
        <v>0</v>
      </c>
      <c r="S137" s="35">
        <f t="shared" ref="S137:S142" si="32">SUM(L137:R137)</f>
        <v>0</v>
      </c>
      <c r="W137" s="36"/>
      <c r="X137" s="36"/>
      <c r="Z137" s="76" t="s">
        <v>39</v>
      </c>
      <c r="AA137" s="77" t="s">
        <v>40</v>
      </c>
      <c r="AB137" s="77"/>
      <c r="AC137" s="78"/>
      <c r="AD137" s="75"/>
      <c r="AE137" s="77"/>
      <c r="AF137" s="79"/>
      <c r="AG137" s="244">
        <f>I137/'Budget Summary'!$D$25</f>
        <v>3841.4634146341468</v>
      </c>
    </row>
    <row r="138" spans="1:33" ht="15.75" customHeight="1" thickTop="1" thickBot="1" x14ac:dyDescent="0.25">
      <c r="A138" s="93" t="s">
        <v>107</v>
      </c>
      <c r="B138" s="94"/>
      <c r="C138" s="95"/>
      <c r="D138" s="96"/>
      <c r="E138" s="96"/>
      <c r="F138" s="97"/>
      <c r="G138" s="98"/>
      <c r="H138" s="99" t="s">
        <v>108</v>
      </c>
      <c r="I138" s="100">
        <f>SUM(I137+I134+I129+I122)</f>
        <v>955000</v>
      </c>
      <c r="J138" s="101">
        <v>0</v>
      </c>
      <c r="S138" s="35">
        <f t="shared" si="32"/>
        <v>0</v>
      </c>
      <c r="W138" s="36"/>
      <c r="X138" s="36"/>
      <c r="Z138" s="102" t="s">
        <v>107</v>
      </c>
      <c r="AA138" s="103"/>
      <c r="AB138" s="103"/>
      <c r="AC138" s="104"/>
      <c r="AD138" s="105"/>
      <c r="AE138" s="105"/>
      <c r="AF138" s="105"/>
      <c r="AG138" s="245">
        <f>I138/'Budget Summary'!$D$25</f>
        <v>58231.707317073175</v>
      </c>
    </row>
    <row r="139" spans="1:33" ht="15.75" customHeight="1" thickTop="1" x14ac:dyDescent="0.2">
      <c r="A139" s="120" t="s">
        <v>354</v>
      </c>
      <c r="B139" s="121" t="s">
        <v>355</v>
      </c>
      <c r="C139" s="122"/>
      <c r="D139" s="121"/>
      <c r="E139" s="123"/>
      <c r="F139" s="124"/>
      <c r="G139" s="137"/>
      <c r="H139" s="138"/>
      <c r="I139" s="134">
        <f>I155</f>
        <v>616600</v>
      </c>
      <c r="J139" s="128">
        <v>0</v>
      </c>
      <c r="S139" s="35">
        <f t="shared" si="32"/>
        <v>0</v>
      </c>
      <c r="W139" s="36"/>
      <c r="X139" s="36"/>
      <c r="Z139" s="129" t="s">
        <v>354</v>
      </c>
      <c r="AA139" s="130" t="s">
        <v>355</v>
      </c>
      <c r="AB139" s="130"/>
      <c r="AC139" s="131"/>
      <c r="AD139" s="128"/>
      <c r="AE139" s="130"/>
      <c r="AF139" s="132"/>
      <c r="AG139" s="248">
        <f>I139/'Budget Summary'!$D$25</f>
        <v>37597.560975609762</v>
      </c>
    </row>
    <row r="140" spans="1:33" ht="15.75" customHeight="1" thickBot="1" x14ac:dyDescent="0.25">
      <c r="A140" s="141" t="s">
        <v>356</v>
      </c>
      <c r="B140" s="42" t="s">
        <v>357</v>
      </c>
      <c r="C140" s="43"/>
      <c r="D140" s="44"/>
      <c r="E140" s="45"/>
      <c r="F140" s="46"/>
      <c r="G140" s="47"/>
      <c r="H140" s="44"/>
      <c r="I140" s="46">
        <f>I146</f>
        <v>153000</v>
      </c>
      <c r="J140" s="48">
        <v>0</v>
      </c>
      <c r="N140" s="9">
        <f>I140</f>
        <v>153000</v>
      </c>
      <c r="S140" s="35">
        <f t="shared" si="32"/>
        <v>153000</v>
      </c>
      <c r="W140" s="36"/>
      <c r="X140" s="36"/>
      <c r="Z140" s="142" t="s">
        <v>358</v>
      </c>
      <c r="AA140" s="50" t="s">
        <v>357</v>
      </c>
      <c r="AB140" s="50"/>
      <c r="AC140" s="51"/>
      <c r="AD140" s="48"/>
      <c r="AE140" s="49"/>
      <c r="AF140" s="52"/>
      <c r="AG140" s="242">
        <f>I140/'Budget Summary'!$D$25</f>
        <v>9329.2682926829275</v>
      </c>
    </row>
    <row r="141" spans="1:33" ht="15.75" customHeight="1" thickTop="1" x14ac:dyDescent="0.2">
      <c r="A141" s="53" t="s">
        <v>359</v>
      </c>
      <c r="B141" s="54" t="s">
        <v>360</v>
      </c>
      <c r="C141" s="55"/>
      <c r="D141" s="56" t="s">
        <v>31</v>
      </c>
      <c r="E141" s="57">
        <v>1</v>
      </c>
      <c r="F141" s="133">
        <v>15000</v>
      </c>
      <c r="G141" s="59">
        <v>5</v>
      </c>
      <c r="H141" s="60" t="s">
        <v>146</v>
      </c>
      <c r="I141" s="58">
        <f t="shared" ref="I141:I145" si="33">E141*F141*G141</f>
        <v>75000</v>
      </c>
      <c r="J141" s="61">
        <v>0</v>
      </c>
      <c r="S141" s="35">
        <f t="shared" si="32"/>
        <v>0</v>
      </c>
      <c r="W141" s="36"/>
      <c r="X141" s="36"/>
      <c r="Z141" s="62" t="s">
        <v>361</v>
      </c>
      <c r="AA141" s="63" t="s">
        <v>362</v>
      </c>
      <c r="AB141" s="63" t="s">
        <v>37</v>
      </c>
      <c r="AC141" s="64"/>
      <c r="AD141" s="65" t="s">
        <v>38</v>
      </c>
      <c r="AE141" s="65" t="s">
        <v>31</v>
      </c>
      <c r="AF141" s="66">
        <v>1</v>
      </c>
      <c r="AG141" s="243">
        <f>I141/'Budget Summary'!$D$25</f>
        <v>4573.1707317073178</v>
      </c>
    </row>
    <row r="142" spans="1:33" ht="15.75" customHeight="1" x14ac:dyDescent="0.2">
      <c r="A142" s="53" t="s">
        <v>363</v>
      </c>
      <c r="B142" s="54" t="s">
        <v>364</v>
      </c>
      <c r="C142" s="55"/>
      <c r="D142" s="56" t="s">
        <v>31</v>
      </c>
      <c r="E142" s="57">
        <v>1</v>
      </c>
      <c r="F142" s="133">
        <v>10000</v>
      </c>
      <c r="G142" s="59">
        <v>3.5</v>
      </c>
      <c r="H142" s="60" t="s">
        <v>146</v>
      </c>
      <c r="I142" s="58">
        <f t="shared" si="33"/>
        <v>35000</v>
      </c>
      <c r="J142" s="61">
        <v>0</v>
      </c>
      <c r="S142" s="35">
        <f t="shared" si="32"/>
        <v>0</v>
      </c>
      <c r="W142" s="36"/>
      <c r="X142" s="36"/>
      <c r="Z142" s="62" t="s">
        <v>365</v>
      </c>
      <c r="AA142" s="63" t="s">
        <v>364</v>
      </c>
      <c r="AB142" s="63" t="s">
        <v>37</v>
      </c>
      <c r="AC142" s="64"/>
      <c r="AD142" s="65" t="s">
        <v>38</v>
      </c>
      <c r="AE142" s="65" t="s">
        <v>31</v>
      </c>
      <c r="AF142" s="66">
        <v>1</v>
      </c>
      <c r="AG142" s="243">
        <f>I142/'Budget Summary'!$D$25</f>
        <v>2134.146341463415</v>
      </c>
    </row>
    <row r="143" spans="1:33" ht="15.75" customHeight="1" x14ac:dyDescent="0.2">
      <c r="A143" s="53" t="s">
        <v>366</v>
      </c>
      <c r="B143" s="54" t="s">
        <v>367</v>
      </c>
      <c r="C143" s="55"/>
      <c r="D143" s="56" t="s">
        <v>31</v>
      </c>
      <c r="E143" s="57">
        <v>2</v>
      </c>
      <c r="F143" s="133">
        <v>1800</v>
      </c>
      <c r="G143" s="59">
        <v>5</v>
      </c>
      <c r="H143" s="60" t="s">
        <v>213</v>
      </c>
      <c r="I143" s="58">
        <f t="shared" si="33"/>
        <v>18000</v>
      </c>
      <c r="J143" s="61">
        <v>0</v>
      </c>
      <c r="S143" s="35"/>
      <c r="W143" s="36"/>
      <c r="X143" s="36"/>
      <c r="Z143" s="62"/>
      <c r="AA143" s="63"/>
      <c r="AB143" s="63"/>
      <c r="AC143" s="64"/>
      <c r="AD143" s="65"/>
      <c r="AE143" s="65"/>
      <c r="AF143" s="66"/>
      <c r="AG143" s="243">
        <f>I143/'Budget Summary'!$D$25</f>
        <v>1097.5609756097563</v>
      </c>
    </row>
    <row r="144" spans="1:33" ht="15.75" customHeight="1" x14ac:dyDescent="0.2">
      <c r="A144" s="53" t="s">
        <v>368</v>
      </c>
      <c r="B144" s="54" t="s">
        <v>369</v>
      </c>
      <c r="C144" s="55"/>
      <c r="D144" s="56" t="s">
        <v>31</v>
      </c>
      <c r="E144" s="57">
        <v>1</v>
      </c>
      <c r="F144" s="133">
        <v>5000</v>
      </c>
      <c r="G144" s="59">
        <v>3</v>
      </c>
      <c r="H144" s="60" t="s">
        <v>146</v>
      </c>
      <c r="I144" s="58">
        <f t="shared" si="33"/>
        <v>15000</v>
      </c>
      <c r="J144" s="61">
        <v>0</v>
      </c>
      <c r="S144" s="35">
        <f t="shared" ref="S144:S150" si="34">SUM(L144:R144)</f>
        <v>0</v>
      </c>
      <c r="V144" s="5" t="s">
        <v>370</v>
      </c>
      <c r="W144" s="36" t="s">
        <v>371</v>
      </c>
      <c r="X144" s="36"/>
      <c r="Z144" s="62" t="s">
        <v>372</v>
      </c>
      <c r="AA144" s="63" t="s">
        <v>369</v>
      </c>
      <c r="AB144" s="63" t="s">
        <v>37</v>
      </c>
      <c r="AC144" s="64"/>
      <c r="AD144" s="65" t="s">
        <v>219</v>
      </c>
      <c r="AE144" s="65" t="s">
        <v>31</v>
      </c>
      <c r="AF144" s="66">
        <v>1</v>
      </c>
      <c r="AG144" s="243">
        <f>I144/'Budget Summary'!$D$25</f>
        <v>914.63414634146352</v>
      </c>
    </row>
    <row r="145" spans="1:33" ht="15.75" customHeight="1" thickBot="1" x14ac:dyDescent="0.25">
      <c r="A145" s="53" t="s">
        <v>373</v>
      </c>
      <c r="B145" s="54" t="s">
        <v>374</v>
      </c>
      <c r="C145" s="55"/>
      <c r="D145" s="56" t="s">
        <v>31</v>
      </c>
      <c r="E145" s="57">
        <v>1</v>
      </c>
      <c r="F145" s="133">
        <v>10000</v>
      </c>
      <c r="G145" s="59">
        <v>1</v>
      </c>
      <c r="H145" s="60" t="s">
        <v>226</v>
      </c>
      <c r="I145" s="58">
        <f t="shared" si="33"/>
        <v>10000</v>
      </c>
      <c r="J145" s="61">
        <v>0</v>
      </c>
      <c r="S145" s="35">
        <f t="shared" si="34"/>
        <v>0</v>
      </c>
      <c r="V145" s="5" t="s">
        <v>370</v>
      </c>
      <c r="W145" s="36" t="s">
        <v>375</v>
      </c>
      <c r="X145" s="36"/>
      <c r="Z145" s="62" t="s">
        <v>376</v>
      </c>
      <c r="AA145" s="63" t="s">
        <v>374</v>
      </c>
      <c r="AB145" s="63" t="s">
        <v>37</v>
      </c>
      <c r="AC145" s="64"/>
      <c r="AD145" s="65" t="s">
        <v>219</v>
      </c>
      <c r="AE145" s="65" t="s">
        <v>31</v>
      </c>
      <c r="AF145" s="66">
        <v>1</v>
      </c>
      <c r="AG145" s="243">
        <f>I145/'Budget Summary'!$D$25</f>
        <v>609.75609756097572</v>
      </c>
    </row>
    <row r="146" spans="1:33" ht="15.75" customHeight="1" thickTop="1" thickBot="1" x14ac:dyDescent="0.25">
      <c r="A146" s="67" t="s">
        <v>39</v>
      </c>
      <c r="B146" s="68" t="s">
        <v>40</v>
      </c>
      <c r="C146" s="69"/>
      <c r="D146" s="68"/>
      <c r="E146" s="70"/>
      <c r="F146" s="71"/>
      <c r="G146" s="72"/>
      <c r="H146" s="73"/>
      <c r="I146" s="74">
        <f>SUM(I141:I145)</f>
        <v>153000</v>
      </c>
      <c r="J146" s="75">
        <v>0</v>
      </c>
      <c r="S146" s="35">
        <f t="shared" si="34"/>
        <v>0</v>
      </c>
      <c r="W146" s="36"/>
      <c r="X146" s="36"/>
      <c r="Z146" s="76" t="s">
        <v>39</v>
      </c>
      <c r="AA146" s="77" t="s">
        <v>40</v>
      </c>
      <c r="AB146" s="77"/>
      <c r="AC146" s="78"/>
      <c r="AD146" s="75"/>
      <c r="AE146" s="77"/>
      <c r="AF146" s="79"/>
      <c r="AG146" s="244">
        <f>I146/'Budget Summary'!$D$25</f>
        <v>9329.2682926829275</v>
      </c>
    </row>
    <row r="147" spans="1:33" ht="15.75" customHeight="1" thickTop="1" thickBot="1" x14ac:dyDescent="0.25">
      <c r="A147" s="41" t="s">
        <v>377</v>
      </c>
      <c r="B147" s="42" t="s">
        <v>378</v>
      </c>
      <c r="C147" s="43"/>
      <c r="D147" s="44"/>
      <c r="E147" s="45"/>
      <c r="F147" s="46"/>
      <c r="G147" s="47"/>
      <c r="H147" s="44"/>
      <c r="I147" s="46">
        <f>I154</f>
        <v>463600</v>
      </c>
      <c r="J147" s="48">
        <v>0</v>
      </c>
      <c r="S147" s="35">
        <f t="shared" si="34"/>
        <v>0</v>
      </c>
      <c r="W147" s="36"/>
      <c r="X147" s="36"/>
      <c r="Z147" s="143" t="s">
        <v>379</v>
      </c>
      <c r="AA147" s="50" t="s">
        <v>378</v>
      </c>
      <c r="AB147" s="50"/>
      <c r="AC147" s="51"/>
      <c r="AD147" s="48"/>
      <c r="AE147" s="49"/>
      <c r="AF147" s="52"/>
      <c r="AG147" s="242">
        <f>I147/'Budget Summary'!$D$25</f>
        <v>28268.292682926833</v>
      </c>
    </row>
    <row r="148" spans="1:33" ht="15.75" customHeight="1" thickTop="1" x14ac:dyDescent="0.2">
      <c r="A148" s="53" t="s">
        <v>380</v>
      </c>
      <c r="B148" s="54" t="s">
        <v>381</v>
      </c>
      <c r="C148" s="55"/>
      <c r="D148" s="56" t="s">
        <v>31</v>
      </c>
      <c r="E148" s="57">
        <v>1</v>
      </c>
      <c r="F148" s="133">
        <v>15000</v>
      </c>
      <c r="G148" s="59">
        <v>9</v>
      </c>
      <c r="H148" s="60" t="s">
        <v>146</v>
      </c>
      <c r="I148" s="58">
        <f t="shared" ref="I148:I153" si="35">E148*F148*G148</f>
        <v>135000</v>
      </c>
      <c r="J148" s="61">
        <v>0</v>
      </c>
      <c r="M148" s="6">
        <f>I148/2</f>
        <v>67500</v>
      </c>
      <c r="N148" s="6">
        <f>M148</f>
        <v>67500</v>
      </c>
      <c r="S148" s="35">
        <f t="shared" si="34"/>
        <v>135000</v>
      </c>
      <c r="W148" s="36"/>
      <c r="X148" s="36"/>
      <c r="Z148" s="62" t="s">
        <v>382</v>
      </c>
      <c r="AA148" s="63" t="s">
        <v>381</v>
      </c>
      <c r="AB148" s="63" t="s">
        <v>37</v>
      </c>
      <c r="AC148" s="64"/>
      <c r="AD148" s="65" t="s">
        <v>38</v>
      </c>
      <c r="AE148" s="65" t="s">
        <v>31</v>
      </c>
      <c r="AF148" s="66">
        <v>1</v>
      </c>
      <c r="AG148" s="243">
        <f>I148/'Budget Summary'!$D$25</f>
        <v>8231.707317073171</v>
      </c>
    </row>
    <row r="149" spans="1:33" ht="15.75" customHeight="1" x14ac:dyDescent="0.2">
      <c r="A149" s="53" t="s">
        <v>383</v>
      </c>
      <c r="B149" s="54" t="s">
        <v>384</v>
      </c>
      <c r="C149" s="55"/>
      <c r="D149" s="56" t="s">
        <v>31</v>
      </c>
      <c r="E149" s="57">
        <v>1</v>
      </c>
      <c r="F149" s="133">
        <v>9500</v>
      </c>
      <c r="G149" s="59">
        <v>8</v>
      </c>
      <c r="H149" s="60" t="s">
        <v>146</v>
      </c>
      <c r="I149" s="58">
        <f t="shared" si="35"/>
        <v>76000</v>
      </c>
      <c r="J149" s="61">
        <v>0</v>
      </c>
      <c r="N149" s="9">
        <f t="shared" ref="N149:N150" si="36">I149</f>
        <v>76000</v>
      </c>
      <c r="S149" s="35">
        <f t="shared" si="34"/>
        <v>76000</v>
      </c>
      <c r="W149" s="36"/>
      <c r="X149" s="36"/>
      <c r="Z149" s="62" t="s">
        <v>385</v>
      </c>
      <c r="AA149" s="63" t="s">
        <v>384</v>
      </c>
      <c r="AB149" s="63" t="s">
        <v>37</v>
      </c>
      <c r="AC149" s="64"/>
      <c r="AD149" s="65" t="s">
        <v>38</v>
      </c>
      <c r="AE149" s="65" t="s">
        <v>31</v>
      </c>
      <c r="AF149" s="66">
        <v>1</v>
      </c>
      <c r="AG149" s="243">
        <f>I149/'Budget Summary'!$D$25</f>
        <v>4634.1463414634154</v>
      </c>
    </row>
    <row r="150" spans="1:33" ht="15.75" customHeight="1" x14ac:dyDescent="0.2">
      <c r="A150" s="53" t="s">
        <v>386</v>
      </c>
      <c r="B150" s="54" t="s">
        <v>387</v>
      </c>
      <c r="C150" s="55"/>
      <c r="D150" s="56" t="s">
        <v>31</v>
      </c>
      <c r="E150" s="57">
        <v>1</v>
      </c>
      <c r="F150" s="133">
        <v>8000</v>
      </c>
      <c r="G150" s="59">
        <v>3.5</v>
      </c>
      <c r="H150" s="60" t="s">
        <v>226</v>
      </c>
      <c r="I150" s="58">
        <f t="shared" si="35"/>
        <v>28000</v>
      </c>
      <c r="J150" s="61">
        <v>0</v>
      </c>
      <c r="N150" s="9">
        <f t="shared" si="36"/>
        <v>28000</v>
      </c>
      <c r="S150" s="35">
        <f t="shared" si="34"/>
        <v>28000</v>
      </c>
      <c r="W150" s="36"/>
      <c r="X150" s="36"/>
      <c r="Z150" s="62" t="s">
        <v>388</v>
      </c>
      <c r="AA150" s="63" t="s">
        <v>387</v>
      </c>
      <c r="AB150" s="63" t="s">
        <v>37</v>
      </c>
      <c r="AC150" s="64"/>
      <c r="AD150" s="65" t="s">
        <v>38</v>
      </c>
      <c r="AE150" s="65" t="s">
        <v>31</v>
      </c>
      <c r="AF150" s="66">
        <v>1</v>
      </c>
      <c r="AG150" s="243">
        <f>I150/'Budget Summary'!$D$25</f>
        <v>1707.3170731707319</v>
      </c>
    </row>
    <row r="151" spans="1:33" ht="15.75" customHeight="1" x14ac:dyDescent="0.2">
      <c r="A151" s="53" t="s">
        <v>389</v>
      </c>
      <c r="B151" s="54" t="s">
        <v>390</v>
      </c>
      <c r="C151" s="55"/>
      <c r="D151" s="56" t="s">
        <v>31</v>
      </c>
      <c r="E151" s="57">
        <v>2</v>
      </c>
      <c r="F151" s="133">
        <v>1800</v>
      </c>
      <c r="G151" s="59">
        <v>6</v>
      </c>
      <c r="H151" s="60" t="s">
        <v>213</v>
      </c>
      <c r="I151" s="58">
        <f t="shared" si="35"/>
        <v>21600</v>
      </c>
      <c r="J151" s="61">
        <v>0</v>
      </c>
      <c r="N151" s="9"/>
      <c r="S151" s="35"/>
      <c r="W151" s="36"/>
      <c r="X151" s="36"/>
      <c r="Z151" s="62"/>
      <c r="AA151" s="63"/>
      <c r="AB151" s="63"/>
      <c r="AC151" s="64"/>
      <c r="AD151" s="65"/>
      <c r="AE151" s="65"/>
      <c r="AF151" s="66"/>
      <c r="AG151" s="243">
        <f>I151/'Budget Summary'!$D$25</f>
        <v>1317.0731707317075</v>
      </c>
    </row>
    <row r="152" spans="1:33" ht="15.75" customHeight="1" x14ac:dyDescent="0.2">
      <c r="A152" s="53" t="s">
        <v>391</v>
      </c>
      <c r="B152" s="54" t="s">
        <v>392</v>
      </c>
      <c r="C152" s="55"/>
      <c r="D152" s="56" t="s">
        <v>31</v>
      </c>
      <c r="E152" s="57">
        <v>1</v>
      </c>
      <c r="F152" s="133">
        <v>200000</v>
      </c>
      <c r="G152" s="59">
        <v>1</v>
      </c>
      <c r="H152" s="60" t="s">
        <v>226</v>
      </c>
      <c r="I152" s="58">
        <f t="shared" si="35"/>
        <v>200000</v>
      </c>
      <c r="J152" s="61">
        <v>0</v>
      </c>
      <c r="M152" s="9">
        <f>I152</f>
        <v>200000</v>
      </c>
      <c r="S152" s="35">
        <f>SUM(L152:R152)</f>
        <v>200000</v>
      </c>
      <c r="W152" s="36"/>
      <c r="X152" s="36"/>
      <c r="Z152" s="62" t="s">
        <v>393</v>
      </c>
      <c r="AA152" s="63" t="s">
        <v>392</v>
      </c>
      <c r="AB152" s="63" t="s">
        <v>37</v>
      </c>
      <c r="AC152" s="64"/>
      <c r="AD152" s="65" t="s">
        <v>219</v>
      </c>
      <c r="AE152" s="65" t="s">
        <v>31</v>
      </c>
      <c r="AF152" s="66">
        <v>1</v>
      </c>
      <c r="AG152" s="243">
        <f>I152/'Budget Summary'!$D$25</f>
        <v>12195.121951219513</v>
      </c>
    </row>
    <row r="153" spans="1:33" ht="15.75" customHeight="1" thickBot="1" x14ac:dyDescent="0.25">
      <c r="A153" s="53" t="s">
        <v>394</v>
      </c>
      <c r="B153" s="54" t="s">
        <v>395</v>
      </c>
      <c r="C153" s="55"/>
      <c r="D153" s="56" t="s">
        <v>31</v>
      </c>
      <c r="E153" s="57">
        <v>1</v>
      </c>
      <c r="F153" s="133">
        <v>1000</v>
      </c>
      <c r="G153" s="59">
        <v>3</v>
      </c>
      <c r="H153" s="60" t="s">
        <v>146</v>
      </c>
      <c r="I153" s="58">
        <f t="shared" si="35"/>
        <v>3000</v>
      </c>
      <c r="J153" s="61">
        <v>0</v>
      </c>
      <c r="M153" s="9"/>
      <c r="S153" s="35"/>
      <c r="W153" s="36"/>
      <c r="X153" s="36"/>
      <c r="Z153" s="81"/>
      <c r="AA153" s="82"/>
      <c r="AB153" s="82"/>
      <c r="AC153" s="83"/>
      <c r="AD153" s="81"/>
      <c r="AE153" s="81"/>
      <c r="AF153" s="84"/>
      <c r="AG153" s="243">
        <f>I153/'Budget Summary'!$D$25</f>
        <v>182.92682926829269</v>
      </c>
    </row>
    <row r="154" spans="1:33" ht="15.75" customHeight="1" thickTop="1" thickBot="1" x14ac:dyDescent="0.25">
      <c r="A154" s="67" t="s">
        <v>39</v>
      </c>
      <c r="B154" s="68" t="s">
        <v>40</v>
      </c>
      <c r="C154" s="69"/>
      <c r="D154" s="68"/>
      <c r="E154" s="70"/>
      <c r="F154" s="71"/>
      <c r="G154" s="72"/>
      <c r="H154" s="73"/>
      <c r="I154" s="74">
        <f>SUM(I148:I153)</f>
        <v>463600</v>
      </c>
      <c r="J154" s="75">
        <v>0</v>
      </c>
      <c r="S154" s="35">
        <f t="shared" ref="S154:S157" si="37">SUM(L154:R154)</f>
        <v>0</v>
      </c>
      <c r="W154" s="36"/>
      <c r="X154" s="36"/>
      <c r="Z154" s="76" t="s">
        <v>39</v>
      </c>
      <c r="AA154" s="77" t="s">
        <v>40</v>
      </c>
      <c r="AB154" s="77"/>
      <c r="AC154" s="78"/>
      <c r="AD154" s="75"/>
      <c r="AE154" s="77"/>
      <c r="AF154" s="79"/>
      <c r="AG154" s="244">
        <f>I154/'Budget Summary'!$D$25</f>
        <v>28268.292682926833</v>
      </c>
    </row>
    <row r="155" spans="1:33" ht="15.75" customHeight="1" thickTop="1" thickBot="1" x14ac:dyDescent="0.25">
      <c r="A155" s="93" t="s">
        <v>107</v>
      </c>
      <c r="B155" s="94"/>
      <c r="C155" s="95"/>
      <c r="D155" s="96"/>
      <c r="E155" s="96"/>
      <c r="F155" s="97"/>
      <c r="G155" s="98"/>
      <c r="H155" s="99" t="s">
        <v>108</v>
      </c>
      <c r="I155" s="100">
        <f>SUM(I146+I154)</f>
        <v>616600</v>
      </c>
      <c r="J155" s="101">
        <v>0</v>
      </c>
      <c r="S155" s="35">
        <f t="shared" si="37"/>
        <v>0</v>
      </c>
      <c r="W155" s="36"/>
      <c r="X155" s="36"/>
      <c r="Z155" s="102" t="s">
        <v>107</v>
      </c>
      <c r="AA155" s="103"/>
      <c r="AB155" s="103"/>
      <c r="AC155" s="104"/>
      <c r="AD155" s="105"/>
      <c r="AE155" s="105"/>
      <c r="AF155" s="105"/>
      <c r="AG155" s="245">
        <f>I155/'Budget Summary'!$D$25</f>
        <v>37597.560975609762</v>
      </c>
    </row>
    <row r="156" spans="1:33" ht="15.75" customHeight="1" thickTop="1" x14ac:dyDescent="0.2">
      <c r="A156" s="120" t="s">
        <v>396</v>
      </c>
      <c r="B156" s="121" t="s">
        <v>397</v>
      </c>
      <c r="C156" s="122"/>
      <c r="D156" s="121"/>
      <c r="E156" s="123"/>
      <c r="F156" s="124"/>
      <c r="G156" s="137"/>
      <c r="H156" s="138"/>
      <c r="I156" s="134">
        <f>I180</f>
        <v>622300</v>
      </c>
      <c r="J156" s="128">
        <v>0</v>
      </c>
      <c r="S156" s="35">
        <f t="shared" si="37"/>
        <v>0</v>
      </c>
      <c r="W156" s="36"/>
      <c r="X156" s="36"/>
      <c r="Z156" s="129" t="s">
        <v>396</v>
      </c>
      <c r="AA156" s="130" t="s">
        <v>397</v>
      </c>
      <c r="AB156" s="130"/>
      <c r="AC156" s="131"/>
      <c r="AD156" s="128"/>
      <c r="AE156" s="130"/>
      <c r="AF156" s="132"/>
      <c r="AG156" s="248">
        <f>I156/'Budget Summary'!$D$25</f>
        <v>37945.121951219517</v>
      </c>
    </row>
    <row r="157" spans="1:33" ht="15.75" customHeight="1" thickBot="1" x14ac:dyDescent="0.25">
      <c r="A157" s="41" t="s">
        <v>193</v>
      </c>
      <c r="B157" s="42" t="s">
        <v>398</v>
      </c>
      <c r="C157" s="43"/>
      <c r="D157" s="44"/>
      <c r="E157" s="45"/>
      <c r="F157" s="144"/>
      <c r="G157" s="45"/>
      <c r="H157" s="44"/>
      <c r="I157" s="46">
        <f>I166</f>
        <v>389000</v>
      </c>
      <c r="J157" s="48">
        <v>0</v>
      </c>
      <c r="N157" s="9">
        <f>I157</f>
        <v>389000</v>
      </c>
      <c r="S157" s="35">
        <f t="shared" si="37"/>
        <v>389000</v>
      </c>
      <c r="W157" s="36"/>
      <c r="X157" s="36"/>
      <c r="Z157" s="49" t="s">
        <v>399</v>
      </c>
      <c r="AA157" s="50" t="s">
        <v>398</v>
      </c>
      <c r="AB157" s="50"/>
      <c r="AC157" s="51"/>
      <c r="AD157" s="48"/>
      <c r="AE157" s="49"/>
      <c r="AF157" s="52"/>
      <c r="AG157" s="242">
        <f>I157/'Budget Summary'!$D$25</f>
        <v>23719.512195121952</v>
      </c>
    </row>
    <row r="158" spans="1:33" ht="15.75" customHeight="1" thickTop="1" x14ac:dyDescent="0.2">
      <c r="A158" s="145" t="s">
        <v>400</v>
      </c>
      <c r="B158" s="85" t="s">
        <v>401</v>
      </c>
      <c r="C158" s="86"/>
      <c r="D158" s="56" t="s">
        <v>31</v>
      </c>
      <c r="E158" s="57">
        <v>1</v>
      </c>
      <c r="F158" s="133">
        <v>4750</v>
      </c>
      <c r="G158" s="59">
        <v>8</v>
      </c>
      <c r="H158" s="60" t="s">
        <v>213</v>
      </c>
      <c r="I158" s="58">
        <f t="shared" ref="I158:I165" si="38">E158*F158*G158</f>
        <v>38000</v>
      </c>
      <c r="J158" s="61">
        <v>0</v>
      </c>
      <c r="S158" s="35"/>
      <c r="W158" s="36"/>
      <c r="X158" s="36"/>
      <c r="Z158" s="81"/>
      <c r="AA158" s="82"/>
      <c r="AB158" s="82"/>
      <c r="AC158" s="83"/>
      <c r="AD158" s="81"/>
      <c r="AE158" s="81"/>
      <c r="AF158" s="84"/>
      <c r="AG158" s="243">
        <f>I158/'Budget Summary'!$D$25</f>
        <v>2317.0731707317077</v>
      </c>
    </row>
    <row r="159" spans="1:33" ht="15.75" customHeight="1" x14ac:dyDescent="0.2">
      <c r="A159" s="145" t="s">
        <v>402</v>
      </c>
      <c r="B159" s="54" t="s">
        <v>403</v>
      </c>
      <c r="C159" s="55"/>
      <c r="D159" s="56" t="s">
        <v>31</v>
      </c>
      <c r="E159" s="57">
        <v>6</v>
      </c>
      <c r="F159" s="133">
        <v>3000</v>
      </c>
      <c r="G159" s="59">
        <v>1</v>
      </c>
      <c r="H159" s="60" t="s">
        <v>213</v>
      </c>
      <c r="I159" s="58">
        <f t="shared" si="38"/>
        <v>18000</v>
      </c>
      <c r="J159" s="61">
        <v>0</v>
      </c>
      <c r="S159" s="35">
        <f t="shared" ref="S159:S174" si="39">SUM(L159:R159)</f>
        <v>0</v>
      </c>
      <c r="W159" s="36"/>
      <c r="X159" s="36"/>
      <c r="Z159" s="62" t="s">
        <v>404</v>
      </c>
      <c r="AA159" s="63" t="s">
        <v>405</v>
      </c>
      <c r="AB159" s="63" t="s">
        <v>37</v>
      </c>
      <c r="AC159" s="64"/>
      <c r="AD159" s="65" t="s">
        <v>219</v>
      </c>
      <c r="AE159" s="65" t="s">
        <v>31</v>
      </c>
      <c r="AF159" s="66">
        <v>1</v>
      </c>
      <c r="AG159" s="243">
        <f>I159/'Budget Summary'!$D$25</f>
        <v>1097.5609756097563</v>
      </c>
    </row>
    <row r="160" spans="1:33" ht="15.75" customHeight="1" x14ac:dyDescent="0.2">
      <c r="A160" s="145" t="s">
        <v>406</v>
      </c>
      <c r="B160" s="54" t="s">
        <v>407</v>
      </c>
      <c r="C160" s="55"/>
      <c r="D160" s="56" t="s">
        <v>31</v>
      </c>
      <c r="E160" s="57">
        <v>1</v>
      </c>
      <c r="F160" s="133">
        <v>20000</v>
      </c>
      <c r="G160" s="59">
        <v>8</v>
      </c>
      <c r="H160" s="60" t="s">
        <v>213</v>
      </c>
      <c r="I160" s="58">
        <f t="shared" si="38"/>
        <v>160000</v>
      </c>
      <c r="J160" s="61">
        <v>0</v>
      </c>
      <c r="S160" s="35">
        <f t="shared" si="39"/>
        <v>0</v>
      </c>
      <c r="W160" s="36"/>
      <c r="X160" s="36"/>
      <c r="Z160" s="62" t="s">
        <v>408</v>
      </c>
      <c r="AA160" s="63" t="s">
        <v>409</v>
      </c>
      <c r="AB160" s="63" t="s">
        <v>37</v>
      </c>
      <c r="AC160" s="64"/>
      <c r="AD160" s="65" t="s">
        <v>219</v>
      </c>
      <c r="AE160" s="65" t="s">
        <v>31</v>
      </c>
      <c r="AF160" s="66">
        <v>1</v>
      </c>
      <c r="AG160" s="243">
        <f>I160/'Budget Summary'!$D$25</f>
        <v>9756.0975609756115</v>
      </c>
    </row>
    <row r="161" spans="1:33" ht="15.75" customHeight="1" x14ac:dyDescent="0.2">
      <c r="A161" s="145" t="s">
        <v>410</v>
      </c>
      <c r="B161" s="54" t="s">
        <v>411</v>
      </c>
      <c r="C161" s="55"/>
      <c r="D161" s="56" t="s">
        <v>31</v>
      </c>
      <c r="E161" s="57">
        <v>1</v>
      </c>
      <c r="F161" s="133">
        <v>18000</v>
      </c>
      <c r="G161" s="59">
        <v>3</v>
      </c>
      <c r="H161" s="60" t="s">
        <v>213</v>
      </c>
      <c r="I161" s="58">
        <f t="shared" si="38"/>
        <v>54000</v>
      </c>
      <c r="J161" s="61">
        <v>0</v>
      </c>
      <c r="S161" s="35">
        <f t="shared" si="39"/>
        <v>0</v>
      </c>
      <c r="W161" s="36"/>
      <c r="X161" s="36"/>
      <c r="Z161" s="62" t="s">
        <v>412</v>
      </c>
      <c r="AA161" s="63" t="s">
        <v>413</v>
      </c>
      <c r="AB161" s="63" t="s">
        <v>37</v>
      </c>
      <c r="AC161" s="64"/>
      <c r="AD161" s="65" t="s">
        <v>219</v>
      </c>
      <c r="AE161" s="65" t="s">
        <v>31</v>
      </c>
      <c r="AF161" s="66">
        <v>1</v>
      </c>
      <c r="AG161" s="243">
        <f>I161/'Budget Summary'!$D$25</f>
        <v>3292.6829268292686</v>
      </c>
    </row>
    <row r="162" spans="1:33" ht="15.75" customHeight="1" x14ac:dyDescent="0.2">
      <c r="A162" s="145" t="s">
        <v>414</v>
      </c>
      <c r="B162" s="54" t="s">
        <v>415</v>
      </c>
      <c r="C162" s="55"/>
      <c r="D162" s="56" t="s">
        <v>31</v>
      </c>
      <c r="E162" s="57">
        <v>1</v>
      </c>
      <c r="F162" s="133">
        <v>6000</v>
      </c>
      <c r="G162" s="59">
        <v>1</v>
      </c>
      <c r="H162" s="60" t="s">
        <v>213</v>
      </c>
      <c r="I162" s="58">
        <f t="shared" si="38"/>
        <v>6000</v>
      </c>
      <c r="J162" s="61">
        <v>0</v>
      </c>
      <c r="S162" s="35">
        <f t="shared" si="39"/>
        <v>0</v>
      </c>
      <c r="W162" s="36"/>
      <c r="X162" s="36"/>
      <c r="Z162" s="62" t="s">
        <v>416</v>
      </c>
      <c r="AA162" s="63" t="s">
        <v>417</v>
      </c>
      <c r="AB162" s="63" t="s">
        <v>37</v>
      </c>
      <c r="AC162" s="64"/>
      <c r="AD162" s="65" t="s">
        <v>219</v>
      </c>
      <c r="AE162" s="65" t="s">
        <v>31</v>
      </c>
      <c r="AF162" s="66">
        <v>1</v>
      </c>
      <c r="AG162" s="243">
        <f>I162/'Budget Summary'!$D$25</f>
        <v>365.85365853658539</v>
      </c>
    </row>
    <row r="163" spans="1:33" ht="15.75" customHeight="1" x14ac:dyDescent="0.2">
      <c r="A163" s="145" t="s">
        <v>418</v>
      </c>
      <c r="B163" s="54" t="s">
        <v>419</v>
      </c>
      <c r="C163" s="55"/>
      <c r="D163" s="56" t="s">
        <v>31</v>
      </c>
      <c r="E163" s="57">
        <v>1</v>
      </c>
      <c r="F163" s="133">
        <v>18000</v>
      </c>
      <c r="G163" s="59">
        <v>1</v>
      </c>
      <c r="H163" s="60" t="s">
        <v>213</v>
      </c>
      <c r="I163" s="58">
        <f t="shared" si="38"/>
        <v>18000</v>
      </c>
      <c r="J163" s="61">
        <v>0</v>
      </c>
      <c r="S163" s="35">
        <f t="shared" si="39"/>
        <v>0</v>
      </c>
      <c r="W163" s="36"/>
      <c r="X163" s="36"/>
      <c r="Z163" s="62" t="s">
        <v>420</v>
      </c>
      <c r="AA163" s="63" t="s">
        <v>421</v>
      </c>
      <c r="AB163" s="63" t="s">
        <v>37</v>
      </c>
      <c r="AC163" s="64"/>
      <c r="AD163" s="65" t="s">
        <v>219</v>
      </c>
      <c r="AE163" s="65" t="s">
        <v>31</v>
      </c>
      <c r="AF163" s="66">
        <v>1</v>
      </c>
      <c r="AG163" s="243">
        <f>I163/'Budget Summary'!$D$25</f>
        <v>1097.5609756097563</v>
      </c>
    </row>
    <row r="164" spans="1:33" ht="15.75" customHeight="1" x14ac:dyDescent="0.2">
      <c r="A164" s="145" t="s">
        <v>422</v>
      </c>
      <c r="B164" s="54" t="s">
        <v>423</v>
      </c>
      <c r="C164" s="55"/>
      <c r="D164" s="56" t="s">
        <v>31</v>
      </c>
      <c r="E164" s="88">
        <v>1</v>
      </c>
      <c r="F164" s="58">
        <v>16000</v>
      </c>
      <c r="G164" s="89">
        <v>5</v>
      </c>
      <c r="H164" s="60" t="s">
        <v>213</v>
      </c>
      <c r="I164" s="58">
        <f t="shared" si="38"/>
        <v>80000</v>
      </c>
      <c r="J164" s="80">
        <v>0</v>
      </c>
      <c r="S164" s="35">
        <f t="shared" si="39"/>
        <v>0</v>
      </c>
      <c r="W164" s="36"/>
      <c r="X164" s="36"/>
      <c r="Z164" s="62" t="s">
        <v>424</v>
      </c>
      <c r="AA164" s="63" t="s">
        <v>425</v>
      </c>
      <c r="AB164" s="63" t="s">
        <v>37</v>
      </c>
      <c r="AC164" s="64"/>
      <c r="AD164" s="65" t="s">
        <v>219</v>
      </c>
      <c r="AE164" s="65" t="s">
        <v>31</v>
      </c>
      <c r="AF164" s="90">
        <v>1</v>
      </c>
      <c r="AG164" s="243">
        <f>I164/'Budget Summary'!$D$25</f>
        <v>4878.0487804878057</v>
      </c>
    </row>
    <row r="165" spans="1:33" ht="15.75" customHeight="1" thickBot="1" x14ac:dyDescent="0.25">
      <c r="A165" s="145" t="s">
        <v>426</v>
      </c>
      <c r="B165" s="54" t="s">
        <v>427</v>
      </c>
      <c r="C165" s="55"/>
      <c r="D165" s="56" t="s">
        <v>31</v>
      </c>
      <c r="E165" s="88">
        <v>1</v>
      </c>
      <c r="F165" s="58">
        <v>15000</v>
      </c>
      <c r="G165" s="89">
        <v>1</v>
      </c>
      <c r="H165" s="60" t="s">
        <v>213</v>
      </c>
      <c r="I165" s="58">
        <f t="shared" si="38"/>
        <v>15000</v>
      </c>
      <c r="J165" s="80">
        <v>0</v>
      </c>
      <c r="S165" s="35">
        <f t="shared" si="39"/>
        <v>0</v>
      </c>
      <c r="W165" s="36"/>
      <c r="X165" s="36"/>
      <c r="Z165" s="62" t="s">
        <v>428</v>
      </c>
      <c r="AA165" s="63" t="s">
        <v>429</v>
      </c>
      <c r="AB165" s="63" t="s">
        <v>37</v>
      </c>
      <c r="AC165" s="64"/>
      <c r="AD165" s="65" t="s">
        <v>219</v>
      </c>
      <c r="AE165" s="65" t="s">
        <v>31</v>
      </c>
      <c r="AF165" s="90">
        <v>1</v>
      </c>
      <c r="AG165" s="243">
        <f>I165/'Budget Summary'!$D$25</f>
        <v>914.63414634146352</v>
      </c>
    </row>
    <row r="166" spans="1:33" ht="15.75" customHeight="1" thickTop="1" thickBot="1" x14ac:dyDescent="0.25">
      <c r="A166" s="67" t="s">
        <v>39</v>
      </c>
      <c r="B166" s="68" t="s">
        <v>40</v>
      </c>
      <c r="C166" s="69"/>
      <c r="D166" s="68"/>
      <c r="E166" s="70"/>
      <c r="F166" s="71"/>
      <c r="G166" s="72"/>
      <c r="H166" s="73"/>
      <c r="I166" s="74">
        <f>SUM(I158:I165)</f>
        <v>389000</v>
      </c>
      <c r="J166" s="75">
        <v>0</v>
      </c>
      <c r="S166" s="35">
        <f t="shared" si="39"/>
        <v>0</v>
      </c>
      <c r="W166" s="36"/>
      <c r="X166" s="36"/>
      <c r="Z166" s="76" t="s">
        <v>39</v>
      </c>
      <c r="AA166" s="77" t="s">
        <v>40</v>
      </c>
      <c r="AB166" s="77"/>
      <c r="AC166" s="78"/>
      <c r="AD166" s="75"/>
      <c r="AE166" s="77"/>
      <c r="AF166" s="79"/>
      <c r="AG166" s="244">
        <f>I166/'Budget Summary'!$D$25</f>
        <v>23719.512195121952</v>
      </c>
    </row>
    <row r="167" spans="1:33" ht="15.75" customHeight="1" thickTop="1" thickBot="1" x14ac:dyDescent="0.25">
      <c r="A167" s="41" t="s">
        <v>210</v>
      </c>
      <c r="B167" s="42" t="s">
        <v>430</v>
      </c>
      <c r="C167" s="43"/>
      <c r="D167" s="44"/>
      <c r="E167" s="45"/>
      <c r="F167" s="46"/>
      <c r="G167" s="47"/>
      <c r="H167" s="44"/>
      <c r="I167" s="46">
        <f>I172</f>
        <v>137800</v>
      </c>
      <c r="J167" s="48">
        <v>0</v>
      </c>
      <c r="N167" s="9">
        <f>I167</f>
        <v>137800</v>
      </c>
      <c r="S167" s="35">
        <f t="shared" si="39"/>
        <v>137800</v>
      </c>
      <c r="W167" s="36"/>
      <c r="X167" s="36"/>
      <c r="Z167" s="49" t="s">
        <v>431</v>
      </c>
      <c r="AA167" s="50" t="s">
        <v>430</v>
      </c>
      <c r="AB167" s="50"/>
      <c r="AC167" s="51"/>
      <c r="AD167" s="48"/>
      <c r="AE167" s="49"/>
      <c r="AF167" s="52"/>
      <c r="AG167" s="242">
        <f>I167/'Budget Summary'!$D$25</f>
        <v>8402.4390243902453</v>
      </c>
    </row>
    <row r="168" spans="1:33" ht="15.75" customHeight="1" thickTop="1" x14ac:dyDescent="0.2">
      <c r="A168" s="53" t="s">
        <v>432</v>
      </c>
      <c r="B168" s="54" t="s">
        <v>433</v>
      </c>
      <c r="C168" s="55"/>
      <c r="D168" s="56" t="s">
        <v>31</v>
      </c>
      <c r="E168" s="57">
        <v>1</v>
      </c>
      <c r="F168" s="133">
        <v>13000</v>
      </c>
      <c r="G168" s="59">
        <v>4</v>
      </c>
      <c r="H168" s="60" t="s">
        <v>146</v>
      </c>
      <c r="I168" s="58">
        <f t="shared" ref="I168:I171" si="40">E168*F168*G168</f>
        <v>52000</v>
      </c>
      <c r="J168" s="61">
        <v>0</v>
      </c>
      <c r="S168" s="35">
        <f t="shared" si="39"/>
        <v>0</v>
      </c>
      <c r="W168" s="36"/>
      <c r="X168" s="36"/>
      <c r="Z168" s="62" t="s">
        <v>434</v>
      </c>
      <c r="AA168" s="63" t="s">
        <v>433</v>
      </c>
      <c r="AB168" s="63" t="s">
        <v>37</v>
      </c>
      <c r="AC168" s="64"/>
      <c r="AD168" s="65" t="s">
        <v>38</v>
      </c>
      <c r="AE168" s="65" t="s">
        <v>31</v>
      </c>
      <c r="AF168" s="66">
        <v>1</v>
      </c>
      <c r="AG168" s="243">
        <f>I168/'Budget Summary'!$D$25</f>
        <v>3170.7317073170734</v>
      </c>
    </row>
    <row r="169" spans="1:33" ht="15.75" customHeight="1" x14ac:dyDescent="0.2">
      <c r="A169" s="53" t="s">
        <v>435</v>
      </c>
      <c r="B169" s="54" t="s">
        <v>436</v>
      </c>
      <c r="C169" s="55"/>
      <c r="D169" s="56" t="s">
        <v>31</v>
      </c>
      <c r="E169" s="88">
        <v>1</v>
      </c>
      <c r="F169" s="58">
        <v>9000</v>
      </c>
      <c r="G169" s="89">
        <v>3.5</v>
      </c>
      <c r="H169" s="60" t="s">
        <v>146</v>
      </c>
      <c r="I169" s="58">
        <f t="shared" si="40"/>
        <v>31500</v>
      </c>
      <c r="J169" s="80">
        <v>0</v>
      </c>
      <c r="S169" s="35">
        <f t="shared" si="39"/>
        <v>0</v>
      </c>
      <c r="W169" s="36"/>
      <c r="X169" s="36"/>
      <c r="Z169" s="62" t="s">
        <v>437</v>
      </c>
      <c r="AA169" s="63" t="s">
        <v>436</v>
      </c>
      <c r="AB169" s="63" t="s">
        <v>37</v>
      </c>
      <c r="AC169" s="64"/>
      <c r="AD169" s="65" t="s">
        <v>38</v>
      </c>
      <c r="AE169" s="65" t="s">
        <v>31</v>
      </c>
      <c r="AF169" s="90">
        <v>1</v>
      </c>
      <c r="AG169" s="243">
        <f>I169/'Budget Summary'!$D$25</f>
        <v>1920.7317073170734</v>
      </c>
    </row>
    <row r="170" spans="1:33" ht="15.75" customHeight="1" x14ac:dyDescent="0.2">
      <c r="A170" s="53" t="s">
        <v>438</v>
      </c>
      <c r="B170" s="54" t="s">
        <v>439</v>
      </c>
      <c r="C170" s="55"/>
      <c r="D170" s="56" t="s">
        <v>31</v>
      </c>
      <c r="E170" s="57">
        <v>3</v>
      </c>
      <c r="F170" s="133">
        <v>450</v>
      </c>
      <c r="G170" s="59">
        <v>18</v>
      </c>
      <c r="H170" s="60" t="s">
        <v>213</v>
      </c>
      <c r="I170" s="58">
        <f t="shared" si="40"/>
        <v>24300</v>
      </c>
      <c r="J170" s="61">
        <v>0</v>
      </c>
      <c r="S170" s="35">
        <f t="shared" si="39"/>
        <v>0</v>
      </c>
      <c r="W170" s="36"/>
      <c r="X170" s="36"/>
      <c r="Z170" s="62" t="s">
        <v>440</v>
      </c>
      <c r="AA170" s="63" t="s">
        <v>441</v>
      </c>
      <c r="AB170" s="63" t="s">
        <v>37</v>
      </c>
      <c r="AC170" s="64" t="s">
        <v>442</v>
      </c>
      <c r="AD170" s="65" t="s">
        <v>38</v>
      </c>
      <c r="AE170" s="65" t="s">
        <v>31</v>
      </c>
      <c r="AF170" s="66">
        <v>3</v>
      </c>
      <c r="AG170" s="243">
        <f>I170/'Budget Summary'!$D$25</f>
        <v>1481.7073170731708</v>
      </c>
    </row>
    <row r="171" spans="1:33" ht="15.75" customHeight="1" thickBot="1" x14ac:dyDescent="0.25">
      <c r="A171" s="53" t="s">
        <v>443</v>
      </c>
      <c r="B171" s="54" t="s">
        <v>444</v>
      </c>
      <c r="C171" s="55"/>
      <c r="D171" s="56" t="s">
        <v>31</v>
      </c>
      <c r="E171" s="88">
        <v>1</v>
      </c>
      <c r="F171" s="58">
        <v>10000</v>
      </c>
      <c r="G171" s="89">
        <v>3</v>
      </c>
      <c r="H171" s="60" t="s">
        <v>146</v>
      </c>
      <c r="I171" s="58">
        <f t="shared" si="40"/>
        <v>30000</v>
      </c>
      <c r="J171" s="80">
        <v>0</v>
      </c>
      <c r="S171" s="35">
        <f t="shared" si="39"/>
        <v>0</v>
      </c>
      <c r="W171" s="36"/>
      <c r="X171" s="36"/>
      <c r="Z171" s="62" t="s">
        <v>445</v>
      </c>
      <c r="AA171" s="63" t="s">
        <v>444</v>
      </c>
      <c r="AB171" s="63" t="s">
        <v>37</v>
      </c>
      <c r="AC171" s="64"/>
      <c r="AD171" s="65" t="s">
        <v>219</v>
      </c>
      <c r="AE171" s="65" t="s">
        <v>31</v>
      </c>
      <c r="AF171" s="90">
        <v>1</v>
      </c>
      <c r="AG171" s="243">
        <f>I171/'Budget Summary'!$D$25</f>
        <v>1829.268292682927</v>
      </c>
    </row>
    <row r="172" spans="1:33" ht="15.75" customHeight="1" thickTop="1" thickBot="1" x14ac:dyDescent="0.25">
      <c r="A172" s="67" t="s">
        <v>39</v>
      </c>
      <c r="B172" s="68" t="s">
        <v>40</v>
      </c>
      <c r="C172" s="69"/>
      <c r="D172" s="68"/>
      <c r="E172" s="70"/>
      <c r="F172" s="71"/>
      <c r="G172" s="72"/>
      <c r="H172" s="73"/>
      <c r="I172" s="74">
        <f>SUM(I168:I171)</f>
        <v>137800</v>
      </c>
      <c r="J172" s="75">
        <v>0</v>
      </c>
      <c r="S172" s="35">
        <f t="shared" si="39"/>
        <v>0</v>
      </c>
      <c r="W172" s="36"/>
      <c r="X172" s="36"/>
      <c r="Z172" s="76" t="s">
        <v>39</v>
      </c>
      <c r="AA172" s="77" t="s">
        <v>40</v>
      </c>
      <c r="AB172" s="77"/>
      <c r="AC172" s="78"/>
      <c r="AD172" s="75"/>
      <c r="AE172" s="77"/>
      <c r="AF172" s="79"/>
      <c r="AG172" s="244">
        <f>I172/'Budget Summary'!$D$25</f>
        <v>8402.4390243902453</v>
      </c>
    </row>
    <row r="173" spans="1:33" ht="15.75" customHeight="1" thickTop="1" thickBot="1" x14ac:dyDescent="0.25">
      <c r="A173" s="41" t="s">
        <v>446</v>
      </c>
      <c r="B173" s="42" t="s">
        <v>447</v>
      </c>
      <c r="C173" s="43"/>
      <c r="D173" s="44"/>
      <c r="E173" s="45"/>
      <c r="F173" s="46"/>
      <c r="G173" s="47"/>
      <c r="H173" s="44"/>
      <c r="I173" s="46">
        <f>I179</f>
        <v>95500</v>
      </c>
      <c r="J173" s="48">
        <v>0</v>
      </c>
      <c r="N173" s="9">
        <f>I173</f>
        <v>95500</v>
      </c>
      <c r="S173" s="35">
        <f t="shared" si="39"/>
        <v>95500</v>
      </c>
      <c r="W173" s="36"/>
      <c r="X173" s="36"/>
      <c r="Z173" s="49" t="s">
        <v>448</v>
      </c>
      <c r="AA173" s="50" t="s">
        <v>447</v>
      </c>
      <c r="AB173" s="50"/>
      <c r="AC173" s="51"/>
      <c r="AD173" s="48"/>
      <c r="AE173" s="49"/>
      <c r="AF173" s="52"/>
      <c r="AG173" s="242">
        <f>I173/'Budget Summary'!$D$25</f>
        <v>5823.1707317073178</v>
      </c>
    </row>
    <row r="174" spans="1:33" ht="15.75" customHeight="1" thickTop="1" x14ac:dyDescent="0.2">
      <c r="A174" s="53" t="s">
        <v>449</v>
      </c>
      <c r="B174" s="54" t="s">
        <v>450</v>
      </c>
      <c r="C174" s="55"/>
      <c r="D174" s="56" t="s">
        <v>31</v>
      </c>
      <c r="E174" s="57">
        <v>1</v>
      </c>
      <c r="F174" s="133">
        <v>12000</v>
      </c>
      <c r="G174" s="59">
        <v>3</v>
      </c>
      <c r="H174" s="60" t="s">
        <v>146</v>
      </c>
      <c r="I174" s="58">
        <f t="shared" ref="I174:I178" si="41">E174*F174*G174</f>
        <v>36000</v>
      </c>
      <c r="J174" s="61">
        <v>0</v>
      </c>
      <c r="S174" s="35">
        <f t="shared" si="39"/>
        <v>0</v>
      </c>
      <c r="W174" s="36"/>
      <c r="X174" s="36"/>
      <c r="Z174" s="62" t="s">
        <v>451</v>
      </c>
      <c r="AA174" s="63" t="s">
        <v>450</v>
      </c>
      <c r="AB174" s="63" t="s">
        <v>37</v>
      </c>
      <c r="AC174" s="64"/>
      <c r="AD174" s="65" t="s">
        <v>219</v>
      </c>
      <c r="AE174" s="65" t="s">
        <v>31</v>
      </c>
      <c r="AF174" s="66">
        <v>1</v>
      </c>
      <c r="AG174" s="243">
        <f>I174/'Budget Summary'!$D$25</f>
        <v>2195.1219512195125</v>
      </c>
    </row>
    <row r="175" spans="1:33" ht="15.75" customHeight="1" x14ac:dyDescent="0.2">
      <c r="A175" s="53" t="s">
        <v>452</v>
      </c>
      <c r="B175" s="54" t="s">
        <v>453</v>
      </c>
      <c r="C175" s="55"/>
      <c r="D175" s="56" t="s">
        <v>31</v>
      </c>
      <c r="E175" s="57">
        <v>1</v>
      </c>
      <c r="F175" s="133">
        <v>7000</v>
      </c>
      <c r="G175" s="59">
        <v>1</v>
      </c>
      <c r="H175" s="60" t="s">
        <v>226</v>
      </c>
      <c r="I175" s="58">
        <f t="shared" si="41"/>
        <v>7000</v>
      </c>
      <c r="J175" s="61">
        <v>0</v>
      </c>
      <c r="S175" s="35"/>
      <c r="W175" s="36"/>
      <c r="X175" s="36"/>
      <c r="Z175" s="62"/>
      <c r="AA175" s="63"/>
      <c r="AB175" s="63"/>
      <c r="AC175" s="64"/>
      <c r="AD175" s="65"/>
      <c r="AE175" s="65"/>
      <c r="AF175" s="66"/>
      <c r="AG175" s="243">
        <f>I175/'Budget Summary'!$D$25</f>
        <v>426.82926829268297</v>
      </c>
    </row>
    <row r="176" spans="1:33" ht="15.75" customHeight="1" x14ac:dyDescent="0.2">
      <c r="A176" s="53" t="s">
        <v>454</v>
      </c>
      <c r="B176" s="54" t="s">
        <v>455</v>
      </c>
      <c r="C176" s="55"/>
      <c r="D176" s="56" t="s">
        <v>31</v>
      </c>
      <c r="E176" s="57">
        <v>10</v>
      </c>
      <c r="F176" s="133">
        <v>250</v>
      </c>
      <c r="G176" s="59">
        <v>3</v>
      </c>
      <c r="H176" s="60" t="s">
        <v>146</v>
      </c>
      <c r="I176" s="58">
        <f t="shared" si="41"/>
        <v>7500</v>
      </c>
      <c r="J176" s="61">
        <v>0</v>
      </c>
      <c r="S176" s="35">
        <f t="shared" ref="S176:S185" si="42">SUM(L176:R176)</f>
        <v>0</v>
      </c>
      <c r="W176" s="36"/>
      <c r="X176" s="36"/>
      <c r="Z176" s="62" t="s">
        <v>456</v>
      </c>
      <c r="AA176" s="63" t="s">
        <v>455</v>
      </c>
      <c r="AB176" s="63" t="s">
        <v>37</v>
      </c>
      <c r="AC176" s="64"/>
      <c r="AD176" s="65" t="s">
        <v>219</v>
      </c>
      <c r="AE176" s="65" t="s">
        <v>31</v>
      </c>
      <c r="AF176" s="66">
        <v>20</v>
      </c>
      <c r="AG176" s="243">
        <f>I176/'Budget Summary'!$D$25</f>
        <v>457.31707317073176</v>
      </c>
    </row>
    <row r="177" spans="1:33" ht="15.75" customHeight="1" x14ac:dyDescent="0.2">
      <c r="A177" s="53" t="s">
        <v>457</v>
      </c>
      <c r="B177" s="54" t="s">
        <v>458</v>
      </c>
      <c r="C177" s="55"/>
      <c r="D177" s="56" t="s">
        <v>31</v>
      </c>
      <c r="E177" s="57">
        <v>1</v>
      </c>
      <c r="F177" s="133">
        <v>7000</v>
      </c>
      <c r="G177" s="59">
        <v>3</v>
      </c>
      <c r="H177" s="60" t="s">
        <v>146</v>
      </c>
      <c r="I177" s="58">
        <f t="shared" si="41"/>
        <v>21000</v>
      </c>
      <c r="J177" s="61">
        <v>0</v>
      </c>
      <c r="S177" s="35">
        <f t="shared" si="42"/>
        <v>0</v>
      </c>
      <c r="W177" s="36"/>
      <c r="X177" s="36"/>
      <c r="Z177" s="62" t="s">
        <v>459</v>
      </c>
      <c r="AA177" s="63" t="s">
        <v>458</v>
      </c>
      <c r="AB177" s="63" t="s">
        <v>37</v>
      </c>
      <c r="AC177" s="64" t="s">
        <v>460</v>
      </c>
      <c r="AD177" s="65" t="s">
        <v>219</v>
      </c>
      <c r="AE177" s="65" t="s">
        <v>31</v>
      </c>
      <c r="AF177" s="66">
        <v>1</v>
      </c>
      <c r="AG177" s="243">
        <f>I177/'Budget Summary'!$D$25</f>
        <v>1280.4878048780488</v>
      </c>
    </row>
    <row r="178" spans="1:33" ht="15.75" customHeight="1" thickBot="1" x14ac:dyDescent="0.25">
      <c r="A178" s="53" t="s">
        <v>461</v>
      </c>
      <c r="B178" s="54" t="s">
        <v>462</v>
      </c>
      <c r="C178" s="55"/>
      <c r="D178" s="56" t="s">
        <v>31</v>
      </c>
      <c r="E178" s="57">
        <v>1</v>
      </c>
      <c r="F178" s="133">
        <v>8000</v>
      </c>
      <c r="G178" s="59">
        <v>3</v>
      </c>
      <c r="H178" s="60" t="s">
        <v>146</v>
      </c>
      <c r="I178" s="58">
        <f t="shared" si="41"/>
        <v>24000</v>
      </c>
      <c r="J178" s="61">
        <v>0</v>
      </c>
      <c r="K178" s="5"/>
      <c r="L178" s="5"/>
      <c r="M178" s="5"/>
      <c r="N178" s="5"/>
      <c r="O178" s="5"/>
      <c r="P178" s="5"/>
      <c r="Q178" s="5"/>
      <c r="R178" s="5"/>
      <c r="S178" s="35">
        <f t="shared" si="42"/>
        <v>0</v>
      </c>
      <c r="T178" s="5"/>
      <c r="U178" s="5"/>
      <c r="V178" s="5" t="s">
        <v>463</v>
      </c>
      <c r="W178" s="36" t="s">
        <v>464</v>
      </c>
      <c r="X178" s="36"/>
      <c r="Y178" s="5"/>
      <c r="Z178" s="62" t="s">
        <v>465</v>
      </c>
      <c r="AA178" s="63" t="s">
        <v>466</v>
      </c>
      <c r="AB178" s="63" t="s">
        <v>37</v>
      </c>
      <c r="AC178" s="64"/>
      <c r="AD178" s="65" t="s">
        <v>219</v>
      </c>
      <c r="AE178" s="65" t="s">
        <v>31</v>
      </c>
      <c r="AF178" s="66">
        <v>1</v>
      </c>
      <c r="AG178" s="243">
        <f>I178/'Budget Summary'!$D$25</f>
        <v>1463.4146341463415</v>
      </c>
    </row>
    <row r="179" spans="1:33" ht="15.75" customHeight="1" thickTop="1" thickBot="1" x14ac:dyDescent="0.25">
      <c r="A179" s="67" t="s">
        <v>39</v>
      </c>
      <c r="B179" s="68" t="s">
        <v>40</v>
      </c>
      <c r="C179" s="69"/>
      <c r="D179" s="68"/>
      <c r="E179" s="70"/>
      <c r="F179" s="71"/>
      <c r="G179" s="72"/>
      <c r="H179" s="73"/>
      <c r="I179" s="74">
        <f>SUM(I174:I178)</f>
        <v>95500</v>
      </c>
      <c r="J179" s="75">
        <v>0</v>
      </c>
      <c r="S179" s="35">
        <f t="shared" si="42"/>
        <v>0</v>
      </c>
      <c r="W179" s="36"/>
      <c r="X179" s="36"/>
      <c r="Z179" s="76" t="s">
        <v>39</v>
      </c>
      <c r="AA179" s="77" t="s">
        <v>40</v>
      </c>
      <c r="AB179" s="77"/>
      <c r="AC179" s="78"/>
      <c r="AD179" s="75"/>
      <c r="AE179" s="77"/>
      <c r="AF179" s="79"/>
      <c r="AG179" s="244">
        <f>I179/'Budget Summary'!$D$25</f>
        <v>5823.1707317073178</v>
      </c>
    </row>
    <row r="180" spans="1:33" ht="15.75" customHeight="1" thickTop="1" thickBot="1" x14ac:dyDescent="0.25">
      <c r="A180" s="93" t="s">
        <v>107</v>
      </c>
      <c r="B180" s="94"/>
      <c r="C180" s="95"/>
      <c r="D180" s="96"/>
      <c r="E180" s="96"/>
      <c r="F180" s="97"/>
      <c r="G180" s="98"/>
      <c r="H180" s="99" t="s">
        <v>108</v>
      </c>
      <c r="I180" s="100">
        <f>SUM(I166+I172+I179)</f>
        <v>622300</v>
      </c>
      <c r="J180" s="101">
        <v>0</v>
      </c>
      <c r="S180" s="35">
        <f t="shared" si="42"/>
        <v>0</v>
      </c>
      <c r="W180" s="36"/>
      <c r="X180" s="36"/>
      <c r="Z180" s="102" t="s">
        <v>107</v>
      </c>
      <c r="AA180" s="103"/>
      <c r="AB180" s="103"/>
      <c r="AC180" s="104"/>
      <c r="AD180" s="105"/>
      <c r="AE180" s="105"/>
      <c r="AF180" s="105"/>
      <c r="AG180" s="245">
        <f>I180/'Budget Summary'!$D$25</f>
        <v>37945.121951219517</v>
      </c>
    </row>
    <row r="181" spans="1:33" ht="15.75" customHeight="1" thickTop="1" x14ac:dyDescent="0.2">
      <c r="A181" s="120" t="s">
        <v>467</v>
      </c>
      <c r="B181" s="121" t="s">
        <v>468</v>
      </c>
      <c r="C181" s="122"/>
      <c r="D181" s="121"/>
      <c r="E181" s="123"/>
      <c r="F181" s="124"/>
      <c r="G181" s="137"/>
      <c r="H181" s="138"/>
      <c r="I181" s="134">
        <f>I207</f>
        <v>441700</v>
      </c>
      <c r="J181" s="128">
        <v>0</v>
      </c>
      <c r="N181" s="9">
        <f>I181</f>
        <v>441700</v>
      </c>
      <c r="S181" s="35">
        <f t="shared" si="42"/>
        <v>441700</v>
      </c>
      <c r="W181" s="36"/>
      <c r="X181" s="36"/>
      <c r="Z181" s="129" t="s">
        <v>467</v>
      </c>
      <c r="AA181" s="130" t="s">
        <v>468</v>
      </c>
      <c r="AB181" s="130"/>
      <c r="AC181" s="131"/>
      <c r="AD181" s="128"/>
      <c r="AE181" s="130"/>
      <c r="AF181" s="132"/>
      <c r="AG181" s="248">
        <f>I181/'Budget Summary'!$D$25</f>
        <v>26932.926829268294</v>
      </c>
    </row>
    <row r="182" spans="1:33" ht="15.75" customHeight="1" thickBot="1" x14ac:dyDescent="0.25">
      <c r="A182" s="41" t="s">
        <v>235</v>
      </c>
      <c r="B182" s="42" t="s">
        <v>469</v>
      </c>
      <c r="C182" s="43"/>
      <c r="D182" s="44"/>
      <c r="E182" s="45"/>
      <c r="F182" s="46"/>
      <c r="G182" s="47"/>
      <c r="H182" s="44"/>
      <c r="I182" s="46">
        <f>I198</f>
        <v>233200</v>
      </c>
      <c r="J182" s="48">
        <v>0</v>
      </c>
      <c r="N182" s="9"/>
      <c r="S182" s="35">
        <f t="shared" si="42"/>
        <v>0</v>
      </c>
      <c r="W182" s="36"/>
      <c r="X182" s="36"/>
      <c r="Z182" s="49" t="s">
        <v>470</v>
      </c>
      <c r="AA182" s="50" t="s">
        <v>469</v>
      </c>
      <c r="AB182" s="50"/>
      <c r="AC182" s="51"/>
      <c r="AD182" s="48"/>
      <c r="AE182" s="49"/>
      <c r="AF182" s="52"/>
      <c r="AG182" s="242">
        <f>I182/'Budget Summary'!$D$25</f>
        <v>14219.512195121952</v>
      </c>
    </row>
    <row r="183" spans="1:33" ht="15.75" customHeight="1" thickTop="1" x14ac:dyDescent="0.2">
      <c r="A183" s="53" t="s">
        <v>471</v>
      </c>
      <c r="B183" s="54" t="s">
        <v>472</v>
      </c>
      <c r="C183" s="55"/>
      <c r="D183" s="56" t="s">
        <v>31</v>
      </c>
      <c r="E183" s="57">
        <v>1</v>
      </c>
      <c r="F183" s="133">
        <v>1200</v>
      </c>
      <c r="G183" s="59">
        <v>18</v>
      </c>
      <c r="H183" s="60" t="s">
        <v>213</v>
      </c>
      <c r="I183" s="58">
        <f t="shared" ref="I183:I197" si="43">E183*F183*G183</f>
        <v>21600</v>
      </c>
      <c r="J183" s="61">
        <v>0</v>
      </c>
      <c r="S183" s="35">
        <f t="shared" si="42"/>
        <v>0</v>
      </c>
      <c r="W183" s="36"/>
      <c r="X183" s="36"/>
      <c r="Z183" s="62" t="s">
        <v>473</v>
      </c>
      <c r="AA183" s="63" t="s">
        <v>474</v>
      </c>
      <c r="AB183" s="63" t="s">
        <v>37</v>
      </c>
      <c r="AC183" s="64"/>
      <c r="AD183" s="65" t="s">
        <v>219</v>
      </c>
      <c r="AE183" s="65" t="s">
        <v>31</v>
      </c>
      <c r="AF183" s="66">
        <v>1</v>
      </c>
      <c r="AG183" s="243">
        <f>I183/'Budget Summary'!$D$25</f>
        <v>1317.0731707317075</v>
      </c>
    </row>
    <row r="184" spans="1:33" ht="15.75" customHeight="1" x14ac:dyDescent="0.2">
      <c r="A184" s="53" t="s">
        <v>475</v>
      </c>
      <c r="B184" s="54" t="s">
        <v>476</v>
      </c>
      <c r="C184" s="55"/>
      <c r="D184" s="56" t="s">
        <v>31</v>
      </c>
      <c r="E184" s="57">
        <v>1</v>
      </c>
      <c r="F184" s="133">
        <v>1200</v>
      </c>
      <c r="G184" s="59">
        <v>18</v>
      </c>
      <c r="H184" s="60" t="s">
        <v>213</v>
      </c>
      <c r="I184" s="58">
        <f t="shared" si="43"/>
        <v>21600</v>
      </c>
      <c r="J184" s="61">
        <v>0</v>
      </c>
      <c r="S184" s="35">
        <f t="shared" si="42"/>
        <v>0</v>
      </c>
      <c r="W184" s="36"/>
      <c r="X184" s="36"/>
      <c r="Z184" s="62" t="s">
        <v>477</v>
      </c>
      <c r="AA184" s="63" t="s">
        <v>478</v>
      </c>
      <c r="AB184" s="63" t="s">
        <v>37</v>
      </c>
      <c r="AC184" s="64"/>
      <c r="AD184" s="65" t="s">
        <v>219</v>
      </c>
      <c r="AE184" s="65" t="s">
        <v>31</v>
      </c>
      <c r="AF184" s="66">
        <v>1</v>
      </c>
      <c r="AG184" s="243">
        <f>I184/'Budget Summary'!$D$25</f>
        <v>1317.0731707317075</v>
      </c>
    </row>
    <row r="185" spans="1:33" ht="15.75" customHeight="1" x14ac:dyDescent="0.2">
      <c r="A185" s="53" t="s">
        <v>479</v>
      </c>
      <c r="B185" s="54" t="s">
        <v>480</v>
      </c>
      <c r="C185" s="55"/>
      <c r="D185" s="56" t="s">
        <v>31</v>
      </c>
      <c r="E185" s="57">
        <v>1</v>
      </c>
      <c r="F185" s="133">
        <v>1200</v>
      </c>
      <c r="G185" s="59">
        <v>18</v>
      </c>
      <c r="H185" s="60" t="s">
        <v>213</v>
      </c>
      <c r="I185" s="58">
        <f t="shared" si="43"/>
        <v>21600</v>
      </c>
      <c r="J185" s="61">
        <v>0</v>
      </c>
      <c r="S185" s="35">
        <f t="shared" si="42"/>
        <v>0</v>
      </c>
      <c r="W185" s="36"/>
      <c r="X185" s="36"/>
      <c r="Z185" s="62" t="s">
        <v>481</v>
      </c>
      <c r="AA185" s="63" t="s">
        <v>482</v>
      </c>
      <c r="AB185" s="63" t="s">
        <v>37</v>
      </c>
      <c r="AC185" s="64"/>
      <c r="AD185" s="65" t="s">
        <v>219</v>
      </c>
      <c r="AE185" s="65" t="s">
        <v>31</v>
      </c>
      <c r="AF185" s="66">
        <v>1</v>
      </c>
      <c r="AG185" s="243">
        <f>I185/'Budget Summary'!$D$25</f>
        <v>1317.0731707317075</v>
      </c>
    </row>
    <row r="186" spans="1:33" ht="15.75" customHeight="1" x14ac:dyDescent="0.2">
      <c r="A186" s="53" t="s">
        <v>483</v>
      </c>
      <c r="B186" s="54" t="s">
        <v>484</v>
      </c>
      <c r="C186" s="55"/>
      <c r="D186" s="56" t="s">
        <v>31</v>
      </c>
      <c r="E186" s="57">
        <v>1</v>
      </c>
      <c r="F186" s="133">
        <v>750</v>
      </c>
      <c r="G186" s="59">
        <v>18</v>
      </c>
      <c r="H186" s="60" t="s">
        <v>213</v>
      </c>
      <c r="I186" s="58">
        <f t="shared" si="43"/>
        <v>13500</v>
      </c>
      <c r="J186" s="61">
        <v>0</v>
      </c>
      <c r="K186" s="5"/>
      <c r="L186" s="5"/>
      <c r="M186" s="5"/>
      <c r="N186" s="5"/>
      <c r="O186" s="5"/>
      <c r="P186" s="5"/>
      <c r="Q186" s="5"/>
      <c r="R186" s="5"/>
      <c r="S186" s="35"/>
      <c r="T186" s="5"/>
      <c r="U186" s="5"/>
      <c r="V186" s="5"/>
      <c r="W186" s="36"/>
      <c r="X186" s="36"/>
      <c r="Y186" s="5"/>
      <c r="Z186" s="62"/>
      <c r="AA186" s="63"/>
      <c r="AB186" s="63"/>
      <c r="AC186" s="64"/>
      <c r="AD186" s="65"/>
      <c r="AE186" s="65"/>
      <c r="AF186" s="66"/>
      <c r="AG186" s="243">
        <f>I186/'Budget Summary'!$D$25</f>
        <v>823.17073170731715</v>
      </c>
    </row>
    <row r="187" spans="1:33" ht="15.75" customHeight="1" x14ac:dyDescent="0.2">
      <c r="A187" s="53" t="s">
        <v>485</v>
      </c>
      <c r="B187" s="54" t="s">
        <v>486</v>
      </c>
      <c r="C187" s="55"/>
      <c r="D187" s="56" t="s">
        <v>31</v>
      </c>
      <c r="E187" s="57">
        <v>1</v>
      </c>
      <c r="F187" s="133">
        <v>6000</v>
      </c>
      <c r="G187" s="59">
        <v>3</v>
      </c>
      <c r="H187" s="60" t="s">
        <v>487</v>
      </c>
      <c r="I187" s="58">
        <f t="shared" si="43"/>
        <v>18000</v>
      </c>
      <c r="J187" s="61">
        <v>0</v>
      </c>
      <c r="S187" s="35">
        <f t="shared" ref="S187:S189" si="44">SUM(L187:R187)</f>
        <v>0</v>
      </c>
      <c r="W187" s="36"/>
      <c r="X187" s="36"/>
      <c r="Z187" s="62" t="s">
        <v>488</v>
      </c>
      <c r="AA187" s="63" t="s">
        <v>489</v>
      </c>
      <c r="AB187" s="63" t="s">
        <v>37</v>
      </c>
      <c r="AC187" s="64"/>
      <c r="AD187" s="65" t="s">
        <v>219</v>
      </c>
      <c r="AE187" s="65" t="s">
        <v>31</v>
      </c>
      <c r="AF187" s="66">
        <v>1</v>
      </c>
      <c r="AG187" s="243">
        <f>I187/'Budget Summary'!$D$25</f>
        <v>1097.5609756097563</v>
      </c>
    </row>
    <row r="188" spans="1:33" ht="15.75" customHeight="1" x14ac:dyDescent="0.2">
      <c r="A188" s="53" t="s">
        <v>490</v>
      </c>
      <c r="B188" s="54" t="s">
        <v>491</v>
      </c>
      <c r="C188" s="55"/>
      <c r="D188" s="56" t="s">
        <v>31</v>
      </c>
      <c r="E188" s="57">
        <v>1</v>
      </c>
      <c r="F188" s="133">
        <v>2500</v>
      </c>
      <c r="G188" s="59">
        <v>3</v>
      </c>
      <c r="H188" s="60" t="s">
        <v>487</v>
      </c>
      <c r="I188" s="58">
        <f t="shared" si="43"/>
        <v>7500</v>
      </c>
      <c r="J188" s="61">
        <v>0</v>
      </c>
      <c r="S188" s="35">
        <f t="shared" si="44"/>
        <v>0</v>
      </c>
      <c r="W188" s="36"/>
      <c r="X188" s="36"/>
      <c r="Z188" s="62" t="s">
        <v>488</v>
      </c>
      <c r="AA188" s="63" t="s">
        <v>489</v>
      </c>
      <c r="AB188" s="63" t="s">
        <v>37</v>
      </c>
      <c r="AC188" s="64"/>
      <c r="AD188" s="65" t="s">
        <v>219</v>
      </c>
      <c r="AE188" s="65" t="s">
        <v>31</v>
      </c>
      <c r="AF188" s="66">
        <v>1</v>
      </c>
      <c r="AG188" s="243">
        <f>I188/'Budget Summary'!$D$25</f>
        <v>457.31707317073176</v>
      </c>
    </row>
    <row r="189" spans="1:33" ht="15.75" customHeight="1" x14ac:dyDescent="0.2">
      <c r="A189" s="53" t="s">
        <v>492</v>
      </c>
      <c r="B189" s="54" t="s">
        <v>493</v>
      </c>
      <c r="C189" s="55"/>
      <c r="D189" s="56" t="s">
        <v>31</v>
      </c>
      <c r="E189" s="57">
        <v>1</v>
      </c>
      <c r="F189" s="133">
        <v>1200</v>
      </c>
      <c r="G189" s="59">
        <v>18</v>
      </c>
      <c r="H189" s="60" t="s">
        <v>213</v>
      </c>
      <c r="I189" s="58">
        <f t="shared" si="43"/>
        <v>21600</v>
      </c>
      <c r="J189" s="61">
        <v>0</v>
      </c>
      <c r="K189" s="5"/>
      <c r="L189" s="5"/>
      <c r="M189" s="5"/>
      <c r="N189" s="5"/>
      <c r="O189" s="5"/>
      <c r="P189" s="5"/>
      <c r="Q189" s="5"/>
      <c r="R189" s="5"/>
      <c r="S189" s="35">
        <f t="shared" si="44"/>
        <v>0</v>
      </c>
      <c r="T189" s="5"/>
      <c r="U189" s="5"/>
      <c r="V189" s="5" t="s">
        <v>494</v>
      </c>
      <c r="W189" s="36" t="s">
        <v>495</v>
      </c>
      <c r="X189" s="36"/>
      <c r="Y189" s="5"/>
      <c r="Z189" s="62" t="s">
        <v>496</v>
      </c>
      <c r="AA189" s="63" t="s">
        <v>497</v>
      </c>
      <c r="AB189" s="63" t="s">
        <v>37</v>
      </c>
      <c r="AC189" s="64"/>
      <c r="AD189" s="65" t="s">
        <v>219</v>
      </c>
      <c r="AE189" s="65" t="s">
        <v>31</v>
      </c>
      <c r="AF189" s="66">
        <v>1</v>
      </c>
      <c r="AG189" s="243">
        <f>I189/'Budget Summary'!$D$25</f>
        <v>1317.0731707317075</v>
      </c>
    </row>
    <row r="190" spans="1:33" ht="15.75" customHeight="1" x14ac:dyDescent="0.2">
      <c r="A190" s="53" t="s">
        <v>498</v>
      </c>
      <c r="B190" s="54" t="s">
        <v>499</v>
      </c>
      <c r="C190" s="55"/>
      <c r="D190" s="56" t="s">
        <v>31</v>
      </c>
      <c r="E190" s="57">
        <v>1</v>
      </c>
      <c r="F190" s="133">
        <v>1000</v>
      </c>
      <c r="G190" s="59">
        <v>3</v>
      </c>
      <c r="H190" s="60" t="s">
        <v>487</v>
      </c>
      <c r="I190" s="58">
        <f t="shared" si="43"/>
        <v>3000</v>
      </c>
      <c r="J190" s="61">
        <v>0</v>
      </c>
      <c r="K190" s="5"/>
      <c r="L190" s="5"/>
      <c r="M190" s="5"/>
      <c r="N190" s="5"/>
      <c r="O190" s="5"/>
      <c r="P190" s="5"/>
      <c r="Q190" s="5"/>
      <c r="R190" s="5"/>
      <c r="S190" s="35"/>
      <c r="T190" s="5"/>
      <c r="U190" s="5"/>
      <c r="V190" s="5"/>
      <c r="W190" s="36"/>
      <c r="X190" s="36"/>
      <c r="Y190" s="5"/>
      <c r="Z190" s="62"/>
      <c r="AA190" s="63"/>
      <c r="AB190" s="63"/>
      <c r="AC190" s="64"/>
      <c r="AD190" s="65"/>
      <c r="AE190" s="65"/>
      <c r="AF190" s="66"/>
      <c r="AG190" s="243">
        <f>I190/'Budget Summary'!$D$25</f>
        <v>182.92682926829269</v>
      </c>
    </row>
    <row r="191" spans="1:33" ht="15.75" customHeight="1" x14ac:dyDescent="0.2">
      <c r="A191" s="53" t="s">
        <v>500</v>
      </c>
      <c r="B191" s="54" t="s">
        <v>501</v>
      </c>
      <c r="C191" s="55"/>
      <c r="D191" s="56" t="s">
        <v>31</v>
      </c>
      <c r="E191" s="57">
        <v>1</v>
      </c>
      <c r="F191" s="133">
        <v>750</v>
      </c>
      <c r="G191" s="59">
        <v>18</v>
      </c>
      <c r="H191" s="60" t="s">
        <v>213</v>
      </c>
      <c r="I191" s="58">
        <f t="shared" si="43"/>
        <v>13500</v>
      </c>
      <c r="J191" s="61">
        <v>0</v>
      </c>
      <c r="K191" s="5"/>
      <c r="L191" s="5"/>
      <c r="M191" s="5"/>
      <c r="N191" s="5"/>
      <c r="O191" s="5"/>
      <c r="P191" s="5"/>
      <c r="Q191" s="5"/>
      <c r="R191" s="5"/>
      <c r="S191" s="35">
        <f>SUM(L191:R191)</f>
        <v>0</v>
      </c>
      <c r="T191" s="5"/>
      <c r="U191" s="5"/>
      <c r="V191" s="5" t="s">
        <v>494</v>
      </c>
      <c r="W191" s="36" t="s">
        <v>502</v>
      </c>
      <c r="X191" s="36"/>
      <c r="Y191" s="5"/>
      <c r="Z191" s="62" t="s">
        <v>503</v>
      </c>
      <c r="AA191" s="63" t="s">
        <v>504</v>
      </c>
      <c r="AB191" s="63" t="s">
        <v>37</v>
      </c>
      <c r="AC191" s="64"/>
      <c r="AD191" s="65" t="s">
        <v>219</v>
      </c>
      <c r="AE191" s="65" t="s">
        <v>31</v>
      </c>
      <c r="AF191" s="66">
        <v>1</v>
      </c>
      <c r="AG191" s="243">
        <f>I191/'Budget Summary'!$D$25</f>
        <v>823.17073170731715</v>
      </c>
    </row>
    <row r="192" spans="1:33" ht="15.75" customHeight="1" x14ac:dyDescent="0.2">
      <c r="A192" s="53" t="s">
        <v>505</v>
      </c>
      <c r="B192" s="54" t="s">
        <v>506</v>
      </c>
      <c r="C192" s="55"/>
      <c r="D192" s="56" t="s">
        <v>31</v>
      </c>
      <c r="E192" s="57">
        <v>1</v>
      </c>
      <c r="F192" s="133">
        <v>1000</v>
      </c>
      <c r="G192" s="59">
        <v>3</v>
      </c>
      <c r="H192" s="60" t="s">
        <v>487</v>
      </c>
      <c r="I192" s="58">
        <f t="shared" si="43"/>
        <v>3000</v>
      </c>
      <c r="J192" s="61">
        <v>0</v>
      </c>
      <c r="K192" s="5"/>
      <c r="L192" s="5"/>
      <c r="M192" s="5"/>
      <c r="N192" s="5"/>
      <c r="O192" s="5"/>
      <c r="P192" s="5"/>
      <c r="Q192" s="5"/>
      <c r="R192" s="5"/>
      <c r="S192" s="35"/>
      <c r="T192" s="5"/>
      <c r="U192" s="5"/>
      <c r="V192" s="5"/>
      <c r="W192" s="36"/>
      <c r="X192" s="36"/>
      <c r="Y192" s="5"/>
      <c r="Z192" s="62"/>
      <c r="AA192" s="63"/>
      <c r="AB192" s="63"/>
      <c r="AC192" s="64"/>
      <c r="AD192" s="65"/>
      <c r="AE192" s="65"/>
      <c r="AF192" s="66"/>
      <c r="AG192" s="243">
        <f>I192/'Budget Summary'!$D$25</f>
        <v>182.92682926829269</v>
      </c>
    </row>
    <row r="193" spans="1:33" ht="15.75" customHeight="1" x14ac:dyDescent="0.2">
      <c r="A193" s="53" t="s">
        <v>507</v>
      </c>
      <c r="B193" s="54" t="s">
        <v>508</v>
      </c>
      <c r="C193" s="55"/>
      <c r="D193" s="56" t="s">
        <v>31</v>
      </c>
      <c r="E193" s="57">
        <v>1</v>
      </c>
      <c r="F193" s="133">
        <v>1200</v>
      </c>
      <c r="G193" s="59">
        <v>18</v>
      </c>
      <c r="H193" s="60" t="s">
        <v>213</v>
      </c>
      <c r="I193" s="58">
        <f t="shared" si="43"/>
        <v>21600</v>
      </c>
      <c r="J193" s="61">
        <v>0</v>
      </c>
      <c r="K193" s="5"/>
      <c r="L193" s="5"/>
      <c r="M193" s="5"/>
      <c r="N193" s="5"/>
      <c r="O193" s="5"/>
      <c r="P193" s="5"/>
      <c r="Q193" s="5"/>
      <c r="R193" s="5"/>
      <c r="S193" s="35">
        <f t="shared" ref="S193:S194" si="45">SUM(L193:R193)</f>
        <v>0</v>
      </c>
      <c r="T193" s="5"/>
      <c r="U193" s="5"/>
      <c r="V193" s="5" t="s">
        <v>494</v>
      </c>
      <c r="W193" s="36" t="s">
        <v>502</v>
      </c>
      <c r="X193" s="36"/>
      <c r="Y193" s="5"/>
      <c r="Z193" s="62" t="s">
        <v>509</v>
      </c>
      <c r="AA193" s="63" t="s">
        <v>508</v>
      </c>
      <c r="AB193" s="63" t="s">
        <v>37</v>
      </c>
      <c r="AC193" s="64"/>
      <c r="AD193" s="65" t="s">
        <v>219</v>
      </c>
      <c r="AE193" s="65" t="s">
        <v>31</v>
      </c>
      <c r="AF193" s="66">
        <v>1</v>
      </c>
      <c r="AG193" s="243">
        <f>I193/'Budget Summary'!$D$25</f>
        <v>1317.0731707317075</v>
      </c>
    </row>
    <row r="194" spans="1:33" ht="15.75" customHeight="1" x14ac:dyDescent="0.2">
      <c r="A194" s="53" t="s">
        <v>510</v>
      </c>
      <c r="B194" s="54" t="s">
        <v>511</v>
      </c>
      <c r="C194" s="55"/>
      <c r="D194" s="56" t="s">
        <v>31</v>
      </c>
      <c r="E194" s="57">
        <v>1</v>
      </c>
      <c r="F194" s="133">
        <v>1200</v>
      </c>
      <c r="G194" s="59">
        <v>18</v>
      </c>
      <c r="H194" s="60" t="s">
        <v>213</v>
      </c>
      <c r="I194" s="58">
        <f t="shared" si="43"/>
        <v>21600</v>
      </c>
      <c r="J194" s="61">
        <v>0</v>
      </c>
      <c r="K194" s="5"/>
      <c r="L194" s="5"/>
      <c r="M194" s="5"/>
      <c r="N194" s="5"/>
      <c r="O194" s="5"/>
      <c r="P194" s="5"/>
      <c r="Q194" s="5"/>
      <c r="R194" s="5"/>
      <c r="S194" s="35">
        <f t="shared" si="45"/>
        <v>0</v>
      </c>
      <c r="T194" s="5"/>
      <c r="U194" s="5"/>
      <c r="V194" s="5" t="s">
        <v>512</v>
      </c>
      <c r="W194" s="36" t="s">
        <v>513</v>
      </c>
      <c r="X194" s="36"/>
      <c r="Y194" s="5"/>
      <c r="Z194" s="62" t="s">
        <v>514</v>
      </c>
      <c r="AA194" s="63" t="s">
        <v>511</v>
      </c>
      <c r="AB194" s="63" t="s">
        <v>37</v>
      </c>
      <c r="AC194" s="64"/>
      <c r="AD194" s="65" t="s">
        <v>219</v>
      </c>
      <c r="AE194" s="65" t="s">
        <v>31</v>
      </c>
      <c r="AF194" s="66">
        <v>1</v>
      </c>
      <c r="AG194" s="243">
        <f>I194/'Budget Summary'!$D$25</f>
        <v>1317.0731707317075</v>
      </c>
    </row>
    <row r="195" spans="1:33" ht="15.75" customHeight="1" x14ac:dyDescent="0.2">
      <c r="A195" s="53" t="s">
        <v>515</v>
      </c>
      <c r="B195" s="54" t="s">
        <v>489</v>
      </c>
      <c r="C195" s="55"/>
      <c r="D195" s="56" t="s">
        <v>31</v>
      </c>
      <c r="E195" s="57">
        <v>1</v>
      </c>
      <c r="F195" s="133">
        <v>2500</v>
      </c>
      <c r="G195" s="59">
        <v>4</v>
      </c>
      <c r="H195" s="60" t="s">
        <v>487</v>
      </c>
      <c r="I195" s="58">
        <f t="shared" si="43"/>
        <v>10000</v>
      </c>
      <c r="J195" s="61">
        <v>0</v>
      </c>
      <c r="K195" s="5"/>
      <c r="L195" s="5"/>
      <c r="M195" s="5"/>
      <c r="N195" s="5"/>
      <c r="O195" s="5"/>
      <c r="P195" s="5"/>
      <c r="Q195" s="5"/>
      <c r="R195" s="5"/>
      <c r="S195" s="35"/>
      <c r="T195" s="5"/>
      <c r="U195" s="5"/>
      <c r="V195" s="5"/>
      <c r="W195" s="36"/>
      <c r="X195" s="36"/>
      <c r="Y195" s="5"/>
      <c r="Z195" s="62"/>
      <c r="AA195" s="63"/>
      <c r="AB195" s="63"/>
      <c r="AC195" s="64"/>
      <c r="AD195" s="65"/>
      <c r="AE195" s="65"/>
      <c r="AF195" s="66"/>
      <c r="AG195" s="243">
        <f>I195/'Budget Summary'!$D$25</f>
        <v>609.75609756097572</v>
      </c>
    </row>
    <row r="196" spans="1:33" ht="15.75" customHeight="1" x14ac:dyDescent="0.2">
      <c r="A196" s="53" t="s">
        <v>516</v>
      </c>
      <c r="B196" s="54" t="s">
        <v>517</v>
      </c>
      <c r="C196" s="55"/>
      <c r="D196" s="56" t="s">
        <v>31</v>
      </c>
      <c r="E196" s="88">
        <v>1</v>
      </c>
      <c r="F196" s="133">
        <v>750</v>
      </c>
      <c r="G196" s="59">
        <v>18</v>
      </c>
      <c r="H196" s="60" t="s">
        <v>213</v>
      </c>
      <c r="I196" s="58">
        <f t="shared" si="43"/>
        <v>13500</v>
      </c>
      <c r="J196" s="80">
        <v>0</v>
      </c>
      <c r="K196" s="5"/>
      <c r="L196" s="5"/>
      <c r="M196" s="5"/>
      <c r="N196" s="5"/>
      <c r="O196" s="5"/>
      <c r="P196" s="5"/>
      <c r="Q196" s="5"/>
      <c r="R196" s="5"/>
      <c r="S196" s="35">
        <f t="shared" ref="S196:S200" si="46">SUM(L196:R196)</f>
        <v>0</v>
      </c>
      <c r="T196" s="5"/>
      <c r="U196" s="5"/>
      <c r="V196" s="5"/>
      <c r="W196" s="36"/>
      <c r="X196" s="36"/>
      <c r="Y196" s="5"/>
      <c r="Z196" s="62" t="s">
        <v>518</v>
      </c>
      <c r="AA196" s="63" t="s">
        <v>519</v>
      </c>
      <c r="AB196" s="63" t="s">
        <v>37</v>
      </c>
      <c r="AC196" s="64"/>
      <c r="AD196" s="65" t="s">
        <v>219</v>
      </c>
      <c r="AE196" s="65" t="s">
        <v>31</v>
      </c>
      <c r="AF196" s="90">
        <v>2</v>
      </c>
      <c r="AG196" s="243">
        <f>I196/'Budget Summary'!$D$25</f>
        <v>823.17073170731715</v>
      </c>
    </row>
    <row r="197" spans="1:33" ht="15.75" customHeight="1" thickBot="1" x14ac:dyDescent="0.25">
      <c r="A197" s="53" t="s">
        <v>520</v>
      </c>
      <c r="B197" s="54" t="s">
        <v>519</v>
      </c>
      <c r="C197" s="55"/>
      <c r="D197" s="56" t="s">
        <v>31</v>
      </c>
      <c r="E197" s="88">
        <v>1</v>
      </c>
      <c r="F197" s="133">
        <v>1200</v>
      </c>
      <c r="G197" s="59">
        <v>18</v>
      </c>
      <c r="H197" s="60" t="s">
        <v>213</v>
      </c>
      <c r="I197" s="58">
        <f t="shared" si="43"/>
        <v>21600</v>
      </c>
      <c r="J197" s="80">
        <v>0</v>
      </c>
      <c r="K197" s="5"/>
      <c r="L197" s="5"/>
      <c r="M197" s="5"/>
      <c r="N197" s="5"/>
      <c r="O197" s="5"/>
      <c r="P197" s="5"/>
      <c r="Q197" s="5"/>
      <c r="R197" s="5"/>
      <c r="S197" s="35">
        <f t="shared" si="46"/>
        <v>0</v>
      </c>
      <c r="T197" s="5"/>
      <c r="U197" s="5"/>
      <c r="V197" s="5"/>
      <c r="W197" s="36"/>
      <c r="X197" s="36"/>
      <c r="Y197" s="5"/>
      <c r="Z197" s="62" t="s">
        <v>518</v>
      </c>
      <c r="AA197" s="63" t="s">
        <v>519</v>
      </c>
      <c r="AB197" s="63" t="s">
        <v>37</v>
      </c>
      <c r="AC197" s="64"/>
      <c r="AD197" s="65" t="s">
        <v>219</v>
      </c>
      <c r="AE197" s="65" t="s">
        <v>31</v>
      </c>
      <c r="AF197" s="90">
        <v>2</v>
      </c>
      <c r="AG197" s="243">
        <f>I197/'Budget Summary'!$D$25</f>
        <v>1317.0731707317075</v>
      </c>
    </row>
    <row r="198" spans="1:33" ht="15.75" customHeight="1" thickTop="1" thickBot="1" x14ac:dyDescent="0.25">
      <c r="A198" s="67" t="s">
        <v>39</v>
      </c>
      <c r="B198" s="68" t="s">
        <v>40</v>
      </c>
      <c r="C198" s="69"/>
      <c r="D198" s="68"/>
      <c r="E198" s="70"/>
      <c r="F198" s="71"/>
      <c r="G198" s="72"/>
      <c r="H198" s="73"/>
      <c r="I198" s="74">
        <f>SUM(I183:I197)</f>
        <v>233200</v>
      </c>
      <c r="J198" s="75">
        <v>0</v>
      </c>
      <c r="S198" s="35">
        <f t="shared" si="46"/>
        <v>0</v>
      </c>
      <c r="W198" s="36"/>
      <c r="X198" s="36"/>
      <c r="Z198" s="76" t="s">
        <v>39</v>
      </c>
      <c r="AA198" s="77" t="s">
        <v>40</v>
      </c>
      <c r="AB198" s="77"/>
      <c r="AC198" s="78"/>
      <c r="AD198" s="75"/>
      <c r="AE198" s="77"/>
      <c r="AF198" s="79"/>
      <c r="AG198" s="244">
        <f>I198/'Budget Summary'!$D$25</f>
        <v>14219.512195121952</v>
      </c>
    </row>
    <row r="199" spans="1:33" ht="15.75" customHeight="1" thickTop="1" thickBot="1" x14ac:dyDescent="0.25">
      <c r="A199" s="41" t="s">
        <v>244</v>
      </c>
      <c r="B199" s="42" t="s">
        <v>521</v>
      </c>
      <c r="C199" s="43"/>
      <c r="D199" s="44"/>
      <c r="E199" s="45"/>
      <c r="F199" s="46"/>
      <c r="G199" s="47"/>
      <c r="H199" s="44"/>
      <c r="I199" s="46">
        <f>I203</f>
        <v>203500</v>
      </c>
      <c r="J199" s="48">
        <v>0</v>
      </c>
      <c r="S199" s="35">
        <f t="shared" si="46"/>
        <v>0</v>
      </c>
      <c r="W199" s="36"/>
      <c r="X199" s="36"/>
      <c r="Z199" s="49" t="s">
        <v>522</v>
      </c>
      <c r="AA199" s="50" t="s">
        <v>521</v>
      </c>
      <c r="AB199" s="50"/>
      <c r="AC199" s="51"/>
      <c r="AD199" s="48"/>
      <c r="AE199" s="49"/>
      <c r="AF199" s="52"/>
      <c r="AG199" s="242">
        <f>I199/'Budget Summary'!$D$25</f>
        <v>12408.536585365855</v>
      </c>
    </row>
    <row r="200" spans="1:33" ht="15.75" customHeight="1" thickTop="1" x14ac:dyDescent="0.2">
      <c r="A200" s="53" t="s">
        <v>523</v>
      </c>
      <c r="B200" s="54" t="s">
        <v>524</v>
      </c>
      <c r="C200" s="55"/>
      <c r="D200" s="56" t="s">
        <v>31</v>
      </c>
      <c r="E200" s="57">
        <v>20</v>
      </c>
      <c r="F200" s="146">
        <v>3000</v>
      </c>
      <c r="G200" s="59">
        <v>3</v>
      </c>
      <c r="H200" s="60" t="s">
        <v>146</v>
      </c>
      <c r="I200" s="58">
        <f t="shared" ref="I200:I202" si="47">E200*F200*G200</f>
        <v>180000</v>
      </c>
      <c r="J200" s="61">
        <v>0</v>
      </c>
      <c r="S200" s="35">
        <f t="shared" si="46"/>
        <v>0</v>
      </c>
      <c r="W200" s="36"/>
      <c r="X200" s="36"/>
      <c r="Z200" s="62" t="s">
        <v>525</v>
      </c>
      <c r="AA200" s="63" t="s">
        <v>524</v>
      </c>
      <c r="AB200" s="63" t="s">
        <v>37</v>
      </c>
      <c r="AC200" s="64" t="s">
        <v>526</v>
      </c>
      <c r="AD200" s="65" t="s">
        <v>219</v>
      </c>
      <c r="AE200" s="65" t="s">
        <v>31</v>
      </c>
      <c r="AF200" s="66">
        <v>1</v>
      </c>
      <c r="AG200" s="243">
        <f>I200/'Budget Summary'!$D$25</f>
        <v>10975.609756097561</v>
      </c>
    </row>
    <row r="201" spans="1:33" ht="15.75" customHeight="1" x14ac:dyDescent="0.2">
      <c r="A201" s="53" t="s">
        <v>527</v>
      </c>
      <c r="B201" s="54" t="s">
        <v>528</v>
      </c>
      <c r="C201" s="55"/>
      <c r="D201" s="56" t="s">
        <v>31</v>
      </c>
      <c r="E201" s="57">
        <v>3</v>
      </c>
      <c r="F201" s="146">
        <v>1500</v>
      </c>
      <c r="G201" s="59">
        <v>3</v>
      </c>
      <c r="H201" s="60" t="s">
        <v>146</v>
      </c>
      <c r="I201" s="58">
        <f t="shared" si="47"/>
        <v>13500</v>
      </c>
      <c r="J201" s="61">
        <v>0</v>
      </c>
      <c r="S201" s="35"/>
      <c r="W201" s="36"/>
      <c r="X201" s="36"/>
      <c r="Z201" s="62"/>
      <c r="AA201" s="63"/>
      <c r="AB201" s="63"/>
      <c r="AC201" s="64"/>
      <c r="AD201" s="65"/>
      <c r="AE201" s="65"/>
      <c r="AF201" s="66"/>
      <c r="AG201" s="243">
        <f>I201/'Budget Summary'!$D$25</f>
        <v>823.17073170731715</v>
      </c>
    </row>
    <row r="202" spans="1:33" ht="15.75" customHeight="1" thickBot="1" x14ac:dyDescent="0.25">
      <c r="A202" s="53" t="s">
        <v>529</v>
      </c>
      <c r="B202" s="54" t="s">
        <v>530</v>
      </c>
      <c r="C202" s="55"/>
      <c r="D202" s="56" t="s">
        <v>31</v>
      </c>
      <c r="E202" s="57">
        <v>1</v>
      </c>
      <c r="F202" s="147">
        <v>10000</v>
      </c>
      <c r="G202" s="59">
        <v>1</v>
      </c>
      <c r="H202" s="60" t="s">
        <v>226</v>
      </c>
      <c r="I202" s="58">
        <f t="shared" si="47"/>
        <v>10000</v>
      </c>
      <c r="J202" s="61">
        <v>0</v>
      </c>
      <c r="S202" s="35">
        <f t="shared" ref="S202:S215" si="48">SUM(L202:R202)</f>
        <v>0</v>
      </c>
      <c r="W202" s="36"/>
      <c r="X202" s="36"/>
      <c r="Z202" s="62" t="s">
        <v>525</v>
      </c>
      <c r="AA202" s="63" t="s">
        <v>530</v>
      </c>
      <c r="AB202" s="63" t="s">
        <v>37</v>
      </c>
      <c r="AC202" s="64"/>
      <c r="AD202" s="65" t="s">
        <v>219</v>
      </c>
      <c r="AE202" s="65" t="s">
        <v>31</v>
      </c>
      <c r="AF202" s="66">
        <v>15</v>
      </c>
      <c r="AG202" s="243">
        <f>I202/'Budget Summary'!$D$25</f>
        <v>609.75609756097572</v>
      </c>
    </row>
    <row r="203" spans="1:33" ht="15.75" customHeight="1" thickTop="1" thickBot="1" x14ac:dyDescent="0.25">
      <c r="A203" s="67" t="s">
        <v>39</v>
      </c>
      <c r="B203" s="68" t="s">
        <v>40</v>
      </c>
      <c r="C203" s="69"/>
      <c r="D203" s="68"/>
      <c r="E203" s="70"/>
      <c r="F203" s="71"/>
      <c r="G203" s="72"/>
      <c r="H203" s="73"/>
      <c r="I203" s="74">
        <f>SUM(I200:I202)</f>
        <v>203500</v>
      </c>
      <c r="J203" s="75">
        <v>0</v>
      </c>
      <c r="S203" s="35">
        <f t="shared" si="48"/>
        <v>0</v>
      </c>
      <c r="W203" s="36"/>
      <c r="X203" s="36"/>
      <c r="Z203" s="76" t="s">
        <v>39</v>
      </c>
      <c r="AA203" s="77" t="s">
        <v>40</v>
      </c>
      <c r="AB203" s="77"/>
      <c r="AC203" s="78"/>
      <c r="AD203" s="75"/>
      <c r="AE203" s="77"/>
      <c r="AF203" s="79"/>
      <c r="AG203" s="244">
        <f>I203/'Budget Summary'!$D$25</f>
        <v>12408.536585365855</v>
      </c>
    </row>
    <row r="204" spans="1:33" ht="15.75" customHeight="1" thickTop="1" thickBot="1" x14ac:dyDescent="0.25">
      <c r="A204" s="41" t="s">
        <v>531</v>
      </c>
      <c r="B204" s="42" t="s">
        <v>532</v>
      </c>
      <c r="C204" s="43"/>
      <c r="D204" s="44"/>
      <c r="E204" s="45"/>
      <c r="F204" s="46"/>
      <c r="G204" s="47"/>
      <c r="H204" s="44"/>
      <c r="I204" s="46">
        <f>I206</f>
        <v>5000</v>
      </c>
      <c r="J204" s="48">
        <v>0</v>
      </c>
      <c r="S204" s="35">
        <f t="shared" si="48"/>
        <v>0</v>
      </c>
      <c r="W204" s="36"/>
      <c r="X204" s="36"/>
      <c r="Z204" s="49" t="s">
        <v>533</v>
      </c>
      <c r="AA204" s="50" t="s">
        <v>532</v>
      </c>
      <c r="AB204" s="50"/>
      <c r="AC204" s="51"/>
      <c r="AD204" s="48"/>
      <c r="AE204" s="49"/>
      <c r="AF204" s="52"/>
      <c r="AG204" s="242">
        <f>I204/'Budget Summary'!$D$25</f>
        <v>304.87804878048786</v>
      </c>
    </row>
    <row r="205" spans="1:33" ht="15.75" customHeight="1" thickTop="1" thickBot="1" x14ac:dyDescent="0.25">
      <c r="A205" s="53" t="s">
        <v>534</v>
      </c>
      <c r="B205" s="54" t="s">
        <v>535</v>
      </c>
      <c r="C205" s="55"/>
      <c r="D205" s="56" t="s">
        <v>31</v>
      </c>
      <c r="E205" s="57">
        <v>1</v>
      </c>
      <c r="F205" s="133">
        <v>5000</v>
      </c>
      <c r="G205" s="59">
        <v>1</v>
      </c>
      <c r="H205" s="60" t="s">
        <v>226</v>
      </c>
      <c r="I205" s="58">
        <f>E205*F205*G205</f>
        <v>5000</v>
      </c>
      <c r="J205" s="61">
        <v>0</v>
      </c>
      <c r="K205" s="19"/>
      <c r="L205" s="19"/>
      <c r="M205" s="19"/>
      <c r="N205" s="19"/>
      <c r="O205" s="19"/>
      <c r="P205" s="19"/>
      <c r="Q205" s="19"/>
      <c r="R205" s="19"/>
      <c r="S205" s="148">
        <f t="shared" si="48"/>
        <v>0</v>
      </c>
      <c r="T205" s="19"/>
      <c r="U205" s="19"/>
      <c r="V205" s="19" t="s">
        <v>536</v>
      </c>
      <c r="W205" s="20" t="s">
        <v>537</v>
      </c>
      <c r="X205" s="20"/>
      <c r="Y205" s="19"/>
      <c r="Z205" s="149" t="s">
        <v>538</v>
      </c>
      <c r="AA205" s="150" t="s">
        <v>535</v>
      </c>
      <c r="AB205" s="150" t="s">
        <v>539</v>
      </c>
      <c r="AC205" s="151"/>
      <c r="AD205" s="152"/>
      <c r="AE205" s="152" t="s">
        <v>31</v>
      </c>
      <c r="AF205" s="153">
        <v>1</v>
      </c>
      <c r="AG205" s="243">
        <f>I205/'Budget Summary'!$D$25</f>
        <v>304.87804878048786</v>
      </c>
    </row>
    <row r="206" spans="1:33" ht="15.75" customHeight="1" thickTop="1" thickBot="1" x14ac:dyDescent="0.25">
      <c r="A206" s="67" t="s">
        <v>39</v>
      </c>
      <c r="B206" s="68" t="s">
        <v>40</v>
      </c>
      <c r="C206" s="69"/>
      <c r="D206" s="68"/>
      <c r="E206" s="70"/>
      <c r="F206" s="71"/>
      <c r="G206" s="72"/>
      <c r="H206" s="73"/>
      <c r="I206" s="74">
        <f>I205</f>
        <v>5000</v>
      </c>
      <c r="J206" s="75">
        <v>0</v>
      </c>
      <c r="S206" s="35">
        <f t="shared" si="48"/>
        <v>0</v>
      </c>
      <c r="W206" s="36"/>
      <c r="X206" s="36"/>
      <c r="Z206" s="76" t="s">
        <v>39</v>
      </c>
      <c r="AA206" s="77" t="s">
        <v>40</v>
      </c>
      <c r="AB206" s="77"/>
      <c r="AC206" s="78"/>
      <c r="AD206" s="75"/>
      <c r="AE206" s="77"/>
      <c r="AF206" s="79"/>
      <c r="AG206" s="244">
        <f>I206/'Budget Summary'!$D$25</f>
        <v>304.87804878048786</v>
      </c>
    </row>
    <row r="207" spans="1:33" ht="15.75" customHeight="1" thickTop="1" thickBot="1" x14ac:dyDescent="0.25">
      <c r="A207" s="93" t="s">
        <v>107</v>
      </c>
      <c r="B207" s="94"/>
      <c r="C207" s="95"/>
      <c r="D207" s="96"/>
      <c r="E207" s="96"/>
      <c r="F207" s="97"/>
      <c r="G207" s="98"/>
      <c r="H207" s="99" t="s">
        <v>108</v>
      </c>
      <c r="I207" s="100">
        <f>SUM(I206+I203+I198)</f>
        <v>441700</v>
      </c>
      <c r="J207" s="101">
        <v>0</v>
      </c>
      <c r="S207" s="35">
        <f t="shared" si="48"/>
        <v>0</v>
      </c>
      <c r="W207" s="36"/>
      <c r="X207" s="36"/>
      <c r="Z207" s="102" t="s">
        <v>107</v>
      </c>
      <c r="AA207" s="103"/>
      <c r="AB207" s="103"/>
      <c r="AC207" s="104"/>
      <c r="AD207" s="105"/>
      <c r="AE207" s="105"/>
      <c r="AF207" s="105"/>
      <c r="AG207" s="245">
        <f>I207/'Budget Summary'!$D$25</f>
        <v>26932.926829268294</v>
      </c>
    </row>
    <row r="208" spans="1:33" ht="15.75" customHeight="1" thickTop="1" x14ac:dyDescent="0.2">
      <c r="A208" s="120" t="s">
        <v>540</v>
      </c>
      <c r="B208" s="121" t="s">
        <v>541</v>
      </c>
      <c r="C208" s="122"/>
      <c r="D208" s="121"/>
      <c r="E208" s="123"/>
      <c r="F208" s="124"/>
      <c r="G208" s="137"/>
      <c r="H208" s="138"/>
      <c r="I208" s="134">
        <f>I218</f>
        <v>359125</v>
      </c>
      <c r="J208" s="128">
        <v>0</v>
      </c>
      <c r="S208" s="35">
        <f t="shared" si="48"/>
        <v>0</v>
      </c>
      <c r="W208" s="36"/>
      <c r="X208" s="36"/>
      <c r="Z208" s="129" t="s">
        <v>540</v>
      </c>
      <c r="AA208" s="130" t="s">
        <v>541</v>
      </c>
      <c r="AB208" s="130"/>
      <c r="AC208" s="131"/>
      <c r="AD208" s="128"/>
      <c r="AE208" s="130"/>
      <c r="AF208" s="132"/>
      <c r="AG208" s="248">
        <f>I208/'Budget Summary'!$D$25</f>
        <v>21897.865853658539</v>
      </c>
    </row>
    <row r="209" spans="1:33" ht="15.75" customHeight="1" thickBot="1" x14ac:dyDescent="0.25">
      <c r="A209" s="41" t="s">
        <v>254</v>
      </c>
      <c r="B209" s="42" t="s">
        <v>542</v>
      </c>
      <c r="C209" s="43"/>
      <c r="D209" s="44"/>
      <c r="E209" s="45"/>
      <c r="F209" s="46"/>
      <c r="G209" s="47"/>
      <c r="H209" s="44"/>
      <c r="I209" s="46">
        <f>I212</f>
        <v>60000</v>
      </c>
      <c r="J209" s="48">
        <v>0</v>
      </c>
      <c r="N209" s="9">
        <f>I209</f>
        <v>60000</v>
      </c>
      <c r="S209" s="35">
        <f t="shared" si="48"/>
        <v>60000</v>
      </c>
      <c r="W209" s="36"/>
      <c r="X209" s="36"/>
      <c r="Z209" s="49" t="s">
        <v>543</v>
      </c>
      <c r="AA209" s="50" t="s">
        <v>542</v>
      </c>
      <c r="AB209" s="50"/>
      <c r="AC209" s="51"/>
      <c r="AD209" s="48"/>
      <c r="AE209" s="49"/>
      <c r="AF209" s="52"/>
      <c r="AG209" s="242">
        <f>I209/'Budget Summary'!$D$25</f>
        <v>3658.5365853658541</v>
      </c>
    </row>
    <row r="210" spans="1:33" ht="15.75" customHeight="1" thickTop="1" x14ac:dyDescent="0.2">
      <c r="A210" s="53" t="s">
        <v>544</v>
      </c>
      <c r="B210" s="54" t="s">
        <v>545</v>
      </c>
      <c r="C210" s="55"/>
      <c r="D210" s="56" t="s">
        <v>31</v>
      </c>
      <c r="E210" s="57">
        <v>4</v>
      </c>
      <c r="F210" s="147">
        <v>4500</v>
      </c>
      <c r="G210" s="59">
        <v>1</v>
      </c>
      <c r="H210" s="60" t="s">
        <v>546</v>
      </c>
      <c r="I210" s="58">
        <f t="shared" ref="I210:I211" si="49">E210*F210*G210</f>
        <v>18000</v>
      </c>
      <c r="J210" s="61">
        <v>0</v>
      </c>
      <c r="K210" s="5"/>
      <c r="L210" s="5"/>
      <c r="M210" s="5"/>
      <c r="N210" s="5"/>
      <c r="O210" s="5"/>
      <c r="P210" s="5"/>
      <c r="Q210" s="5"/>
      <c r="R210" s="5"/>
      <c r="S210" s="35">
        <f t="shared" si="48"/>
        <v>0</v>
      </c>
      <c r="T210" s="5"/>
      <c r="U210" s="5"/>
      <c r="V210" s="5" t="s">
        <v>547</v>
      </c>
      <c r="W210" s="36" t="s">
        <v>548</v>
      </c>
      <c r="X210" s="36"/>
      <c r="Y210" s="5"/>
      <c r="Z210" s="62" t="s">
        <v>549</v>
      </c>
      <c r="AA210" s="63" t="s">
        <v>545</v>
      </c>
      <c r="AB210" s="63" t="s">
        <v>37</v>
      </c>
      <c r="AC210" s="64"/>
      <c r="AD210" s="65" t="s">
        <v>219</v>
      </c>
      <c r="AE210" s="65" t="s">
        <v>31</v>
      </c>
      <c r="AF210" s="66">
        <v>1</v>
      </c>
      <c r="AG210" s="243">
        <f>I210/'Budget Summary'!$D$25</f>
        <v>1097.5609756097563</v>
      </c>
    </row>
    <row r="211" spans="1:33" ht="15.75" customHeight="1" thickBot="1" x14ac:dyDescent="0.25">
      <c r="A211" s="53" t="s">
        <v>550</v>
      </c>
      <c r="B211" s="54" t="s">
        <v>551</v>
      </c>
      <c r="C211" s="55"/>
      <c r="D211" s="56" t="s">
        <v>31</v>
      </c>
      <c r="E211" s="88">
        <v>2</v>
      </c>
      <c r="F211" s="154">
        <v>1000</v>
      </c>
      <c r="G211" s="89">
        <v>21</v>
      </c>
      <c r="H211" s="60" t="s">
        <v>213</v>
      </c>
      <c r="I211" s="58">
        <f t="shared" si="49"/>
        <v>42000</v>
      </c>
      <c r="J211" s="80">
        <v>0</v>
      </c>
      <c r="K211" s="5"/>
      <c r="L211" s="5"/>
      <c r="M211" s="5"/>
      <c r="N211" s="5"/>
      <c r="O211" s="5"/>
      <c r="P211" s="5"/>
      <c r="Q211" s="5"/>
      <c r="R211" s="5"/>
      <c r="S211" s="35">
        <f t="shared" si="48"/>
        <v>0</v>
      </c>
      <c r="T211" s="5"/>
      <c r="U211" s="5"/>
      <c r="V211" s="5" t="s">
        <v>552</v>
      </c>
      <c r="W211" s="36" t="s">
        <v>553</v>
      </c>
      <c r="X211" s="36"/>
      <c r="Y211" s="5"/>
      <c r="Z211" s="62" t="s">
        <v>554</v>
      </c>
      <c r="AA211" s="63" t="s">
        <v>551</v>
      </c>
      <c r="AB211" s="63" t="s">
        <v>37</v>
      </c>
      <c r="AC211" s="64" t="s">
        <v>555</v>
      </c>
      <c r="AD211" s="65" t="s">
        <v>219</v>
      </c>
      <c r="AE211" s="65" t="s">
        <v>31</v>
      </c>
      <c r="AF211" s="90">
        <v>41</v>
      </c>
      <c r="AG211" s="243">
        <f>I211/'Budget Summary'!$D$25</f>
        <v>2560.9756097560976</v>
      </c>
    </row>
    <row r="212" spans="1:33" ht="15.75" customHeight="1" thickTop="1" thickBot="1" x14ac:dyDescent="0.25">
      <c r="A212" s="67" t="s">
        <v>39</v>
      </c>
      <c r="B212" s="68" t="s">
        <v>40</v>
      </c>
      <c r="C212" s="69"/>
      <c r="D212" s="68"/>
      <c r="E212" s="70"/>
      <c r="F212" s="71"/>
      <c r="G212" s="72"/>
      <c r="H212" s="73"/>
      <c r="I212" s="74">
        <f>SUM(I210:I211)</f>
        <v>60000</v>
      </c>
      <c r="J212" s="75">
        <v>0</v>
      </c>
      <c r="S212" s="35">
        <f t="shared" si="48"/>
        <v>0</v>
      </c>
      <c r="W212" s="36"/>
      <c r="X212" s="36"/>
      <c r="Z212" s="76" t="s">
        <v>39</v>
      </c>
      <c r="AA212" s="77" t="s">
        <v>40</v>
      </c>
      <c r="AB212" s="77"/>
      <c r="AC212" s="78"/>
      <c r="AD212" s="75"/>
      <c r="AE212" s="77"/>
      <c r="AF212" s="79"/>
      <c r="AG212" s="244">
        <f>I212/'Budget Summary'!$D$25</f>
        <v>3658.5365853658541</v>
      </c>
    </row>
    <row r="213" spans="1:33" ht="15.75" customHeight="1" thickTop="1" thickBot="1" x14ac:dyDescent="0.25">
      <c r="A213" s="41" t="s">
        <v>210</v>
      </c>
      <c r="B213" s="42" t="s">
        <v>556</v>
      </c>
      <c r="C213" s="43"/>
      <c r="D213" s="44"/>
      <c r="E213" s="45"/>
      <c r="F213" s="46"/>
      <c r="G213" s="47"/>
      <c r="H213" s="44"/>
      <c r="I213" s="46">
        <f>I217</f>
        <v>299125</v>
      </c>
      <c r="J213" s="48">
        <v>0</v>
      </c>
      <c r="S213" s="35">
        <f t="shared" si="48"/>
        <v>0</v>
      </c>
      <c r="W213" s="36"/>
      <c r="X213" s="36"/>
      <c r="Z213" s="49" t="s">
        <v>557</v>
      </c>
      <c r="AA213" s="50" t="s">
        <v>556</v>
      </c>
      <c r="AB213" s="50"/>
      <c r="AC213" s="51"/>
      <c r="AD213" s="48"/>
      <c r="AE213" s="49"/>
      <c r="AF213" s="52"/>
      <c r="AG213" s="242">
        <f>I213/'Budget Summary'!$D$25</f>
        <v>18239.329268292684</v>
      </c>
    </row>
    <row r="214" spans="1:33" ht="15.75" customHeight="1" thickTop="1" x14ac:dyDescent="0.2">
      <c r="A214" s="53" t="s">
        <v>558</v>
      </c>
      <c r="B214" s="54" t="s">
        <v>559</v>
      </c>
      <c r="C214" s="55"/>
      <c r="D214" s="56" t="s">
        <v>31</v>
      </c>
      <c r="E214" s="57">
        <v>1</v>
      </c>
      <c r="F214" s="147">
        <v>25000</v>
      </c>
      <c r="G214" s="59">
        <v>1</v>
      </c>
      <c r="H214" s="60" t="s">
        <v>213</v>
      </c>
      <c r="I214" s="58">
        <f t="shared" ref="I214:I216" si="50">E214*F214*G214</f>
        <v>25000</v>
      </c>
      <c r="J214" s="61">
        <v>0</v>
      </c>
      <c r="K214" s="5"/>
      <c r="L214" s="5"/>
      <c r="M214" s="9">
        <f>I214</f>
        <v>25000</v>
      </c>
      <c r="N214" s="5"/>
      <c r="O214" s="5"/>
      <c r="P214" s="5"/>
      <c r="Q214" s="5"/>
      <c r="R214" s="5"/>
      <c r="S214" s="35">
        <f t="shared" si="48"/>
        <v>25000</v>
      </c>
      <c r="T214" s="5"/>
      <c r="U214" s="5"/>
      <c r="V214" s="5" t="s">
        <v>536</v>
      </c>
      <c r="W214" s="36" t="s">
        <v>560</v>
      </c>
      <c r="X214" s="36"/>
      <c r="Y214" s="5"/>
      <c r="Z214" s="62" t="s">
        <v>561</v>
      </c>
      <c r="AA214" s="63" t="s">
        <v>562</v>
      </c>
      <c r="AB214" s="63" t="s">
        <v>563</v>
      </c>
      <c r="AC214" s="64"/>
      <c r="AD214" s="65" t="s">
        <v>219</v>
      </c>
      <c r="AE214" s="65" t="s">
        <v>31</v>
      </c>
      <c r="AF214" s="66">
        <v>1</v>
      </c>
      <c r="AG214" s="243">
        <f>I214/'Budget Summary'!$D$25</f>
        <v>1524.3902439024391</v>
      </c>
    </row>
    <row r="215" spans="1:33" ht="15.75" customHeight="1" x14ac:dyDescent="0.2">
      <c r="A215" s="53" t="s">
        <v>564</v>
      </c>
      <c r="B215" s="54" t="s">
        <v>565</v>
      </c>
      <c r="C215" s="55"/>
      <c r="D215" s="56" t="s">
        <v>31</v>
      </c>
      <c r="E215" s="88">
        <v>45</v>
      </c>
      <c r="F215" s="154">
        <v>225</v>
      </c>
      <c r="G215" s="89">
        <v>18</v>
      </c>
      <c r="H215" s="60" t="s">
        <v>546</v>
      </c>
      <c r="I215" s="58">
        <f t="shared" si="50"/>
        <v>182250</v>
      </c>
      <c r="J215" s="80">
        <v>0</v>
      </c>
      <c r="N215" s="9">
        <f>I215</f>
        <v>182250</v>
      </c>
      <c r="S215" s="35">
        <f t="shared" si="48"/>
        <v>182250</v>
      </c>
      <c r="W215" s="36"/>
      <c r="X215" s="36"/>
      <c r="Z215" s="62" t="s">
        <v>566</v>
      </c>
      <c r="AA215" s="63" t="s">
        <v>565</v>
      </c>
      <c r="AB215" s="63" t="s">
        <v>37</v>
      </c>
      <c r="AC215" s="64"/>
      <c r="AD215" s="65" t="s">
        <v>219</v>
      </c>
      <c r="AE215" s="65" t="s">
        <v>31</v>
      </c>
      <c r="AF215" s="90">
        <v>45</v>
      </c>
      <c r="AG215" s="243">
        <f>I215/'Budget Summary'!$D$25</f>
        <v>11112.804878048781</v>
      </c>
    </row>
    <row r="216" spans="1:33" ht="15.75" customHeight="1" thickBot="1" x14ac:dyDescent="0.25">
      <c r="A216" s="53" t="s">
        <v>567</v>
      </c>
      <c r="B216" s="54" t="s">
        <v>568</v>
      </c>
      <c r="C216" s="55"/>
      <c r="D216" s="56" t="s">
        <v>31</v>
      </c>
      <c r="E216" s="155">
        <v>735</v>
      </c>
      <c r="F216" s="156">
        <v>125</v>
      </c>
      <c r="G216" s="157">
        <v>1</v>
      </c>
      <c r="H216" s="60" t="s">
        <v>546</v>
      </c>
      <c r="I216" s="58">
        <f t="shared" si="50"/>
        <v>91875</v>
      </c>
      <c r="J216" s="80">
        <v>0</v>
      </c>
      <c r="N216" s="9"/>
      <c r="S216" s="35"/>
      <c r="W216" s="36"/>
      <c r="X216" s="36"/>
      <c r="Z216" s="81"/>
      <c r="AA216" s="82"/>
      <c r="AB216" s="82"/>
      <c r="AC216" s="83"/>
      <c r="AD216" s="81"/>
      <c r="AE216" s="81"/>
      <c r="AF216" s="84"/>
      <c r="AG216" s="243">
        <f>I216/'Budget Summary'!$D$25</f>
        <v>5602.1341463414637</v>
      </c>
    </row>
    <row r="217" spans="1:33" ht="15.75" customHeight="1" thickTop="1" thickBot="1" x14ac:dyDescent="0.25">
      <c r="A217" s="67" t="s">
        <v>39</v>
      </c>
      <c r="B217" s="68" t="s">
        <v>40</v>
      </c>
      <c r="C217" s="69"/>
      <c r="D217" s="68"/>
      <c r="E217" s="70"/>
      <c r="F217" s="71"/>
      <c r="G217" s="72"/>
      <c r="H217" s="73"/>
      <c r="I217" s="74">
        <f>SUM(I214:I216)</f>
        <v>299125</v>
      </c>
      <c r="J217" s="75">
        <v>0</v>
      </c>
      <c r="S217" s="35">
        <f t="shared" ref="S217:S219" si="51">SUM(L217:R217)</f>
        <v>0</v>
      </c>
      <c r="W217" s="36"/>
      <c r="X217" s="36"/>
      <c r="Z217" s="76" t="s">
        <v>39</v>
      </c>
      <c r="AA217" s="77" t="s">
        <v>40</v>
      </c>
      <c r="AB217" s="77"/>
      <c r="AC217" s="78"/>
      <c r="AD217" s="75"/>
      <c r="AE217" s="77"/>
      <c r="AF217" s="79"/>
      <c r="AG217" s="244">
        <f>I217/'Budget Summary'!$D$25</f>
        <v>18239.329268292684</v>
      </c>
    </row>
    <row r="218" spans="1:33" ht="15.75" customHeight="1" thickTop="1" thickBot="1" x14ac:dyDescent="0.25">
      <c r="A218" s="93" t="s">
        <v>107</v>
      </c>
      <c r="B218" s="94"/>
      <c r="C218" s="95"/>
      <c r="D218" s="96"/>
      <c r="E218" s="96"/>
      <c r="F218" s="97"/>
      <c r="G218" s="98"/>
      <c r="H218" s="99" t="s">
        <v>108</v>
      </c>
      <c r="I218" s="100">
        <f>SUM(I212+I217)</f>
        <v>359125</v>
      </c>
      <c r="J218" s="101">
        <v>0</v>
      </c>
      <c r="S218" s="35">
        <f t="shared" si="51"/>
        <v>0</v>
      </c>
      <c r="W218" s="36"/>
      <c r="X218" s="36"/>
      <c r="Z218" s="102" t="s">
        <v>107</v>
      </c>
      <c r="AA218" s="103"/>
      <c r="AB218" s="103"/>
      <c r="AC218" s="104"/>
      <c r="AD218" s="105"/>
      <c r="AE218" s="105"/>
      <c r="AF218" s="105"/>
      <c r="AG218" s="245">
        <f>I218/'Budget Summary'!$D$25</f>
        <v>21897.865853658539</v>
      </c>
    </row>
    <row r="219" spans="1:33" ht="15.75" customHeight="1" thickTop="1" thickBot="1" x14ac:dyDescent="0.25">
      <c r="A219" s="106" t="s">
        <v>109</v>
      </c>
      <c r="B219" s="107" t="s">
        <v>569</v>
      </c>
      <c r="C219" s="108"/>
      <c r="D219" s="109"/>
      <c r="E219" s="110"/>
      <c r="F219" s="111"/>
      <c r="G219" s="112"/>
      <c r="H219" s="112" t="s">
        <v>108</v>
      </c>
      <c r="I219" s="113">
        <f>SUM(I208+I181+I156+I139+I115+I105+I92+I82+I65+I62+I53+I40)</f>
        <v>5499225</v>
      </c>
      <c r="J219" s="114">
        <v>0</v>
      </c>
      <c r="K219" s="9"/>
      <c r="S219" s="35">
        <f t="shared" si="51"/>
        <v>0</v>
      </c>
      <c r="W219" s="36"/>
      <c r="X219" s="36"/>
      <c r="Z219" s="115" t="s">
        <v>109</v>
      </c>
      <c r="AA219" s="116" t="s">
        <v>569</v>
      </c>
      <c r="AB219" s="117"/>
      <c r="AC219" s="118"/>
      <c r="AD219" s="114"/>
      <c r="AE219" s="117"/>
      <c r="AF219" s="119"/>
      <c r="AG219" s="246">
        <f>I219/'Budget Summary'!$D$25</f>
        <v>335318.59756097564</v>
      </c>
    </row>
    <row r="220" spans="1:33" ht="15.75" customHeight="1" thickTop="1" thickBot="1" x14ac:dyDescent="0.25">
      <c r="A220" s="158"/>
      <c r="B220" s="159"/>
      <c r="C220" s="160"/>
      <c r="D220" s="161"/>
      <c r="E220" s="162"/>
      <c r="F220" s="163"/>
      <c r="G220" s="164"/>
      <c r="H220" s="165"/>
      <c r="I220" s="166"/>
      <c r="J220" s="167"/>
      <c r="O220" s="9"/>
      <c r="S220" s="35"/>
      <c r="W220" s="36"/>
      <c r="X220" s="36"/>
      <c r="Z220" s="158"/>
      <c r="AA220" s="159"/>
      <c r="AB220" s="161"/>
      <c r="AC220" s="160"/>
      <c r="AD220" s="167"/>
      <c r="AE220" s="161"/>
      <c r="AF220" s="162"/>
      <c r="AG220" s="249"/>
    </row>
    <row r="221" spans="1:33" ht="15.75" customHeight="1" thickTop="1" x14ac:dyDescent="0.2">
      <c r="A221" s="158" t="s">
        <v>570</v>
      </c>
      <c r="B221" s="130" t="s">
        <v>571</v>
      </c>
      <c r="C221" s="131"/>
      <c r="D221" s="130"/>
      <c r="E221" s="132"/>
      <c r="F221" s="168"/>
      <c r="G221" s="169"/>
      <c r="H221" s="129"/>
      <c r="I221" s="170">
        <f>I242</f>
        <v>956821.4</v>
      </c>
      <c r="J221" s="128">
        <v>0</v>
      </c>
      <c r="O221" s="9"/>
      <c r="S221" s="35">
        <f t="shared" ref="S221:S226" si="52">SUM(L221:R221)</f>
        <v>0</v>
      </c>
      <c r="W221" s="36"/>
      <c r="X221" s="36"/>
      <c r="Z221" s="129" t="s">
        <v>570</v>
      </c>
      <c r="AA221" s="130" t="s">
        <v>571</v>
      </c>
      <c r="AB221" s="130"/>
      <c r="AC221" s="131"/>
      <c r="AD221" s="128"/>
      <c r="AE221" s="130"/>
      <c r="AF221" s="132"/>
      <c r="AG221" s="250">
        <f>I221/'Budget Summary'!$D$25</f>
        <v>58342.768292682937</v>
      </c>
    </row>
    <row r="222" spans="1:33" ht="19.5" customHeight="1" thickBot="1" x14ac:dyDescent="0.25">
      <c r="A222" s="171" t="s">
        <v>281</v>
      </c>
      <c r="B222" s="50" t="s">
        <v>572</v>
      </c>
      <c r="C222" s="49"/>
      <c r="D222" s="49"/>
      <c r="E222" s="52"/>
      <c r="F222" s="172"/>
      <c r="G222" s="173"/>
      <c r="H222" s="49"/>
      <c r="I222" s="172">
        <f>SUM(I223:I227)</f>
        <v>585000</v>
      </c>
      <c r="J222" s="48">
        <v>0</v>
      </c>
      <c r="S222" s="35">
        <f t="shared" si="52"/>
        <v>0</v>
      </c>
      <c r="W222" s="36"/>
      <c r="X222" s="36"/>
      <c r="Z222" s="49" t="s">
        <v>573</v>
      </c>
      <c r="AA222" s="50" t="s">
        <v>572</v>
      </c>
      <c r="AB222" s="50"/>
      <c r="AC222" s="51"/>
      <c r="AD222" s="48"/>
      <c r="AE222" s="49"/>
      <c r="AF222" s="52"/>
      <c r="AG222" s="251">
        <f>I222/'Budget Summary'!$D$25</f>
        <v>35670.731707317078</v>
      </c>
    </row>
    <row r="223" spans="1:33" ht="15.75" customHeight="1" thickTop="1" x14ac:dyDescent="0.2">
      <c r="A223" s="62" t="s">
        <v>574</v>
      </c>
      <c r="B223" s="63" t="s">
        <v>575</v>
      </c>
      <c r="C223" s="64"/>
      <c r="D223" s="65" t="s">
        <v>31</v>
      </c>
      <c r="E223" s="66">
        <v>1</v>
      </c>
      <c r="F223" s="174">
        <v>17500</v>
      </c>
      <c r="G223" s="175">
        <v>10</v>
      </c>
      <c r="H223" s="176" t="s">
        <v>146</v>
      </c>
      <c r="I223" s="177">
        <f t="shared" ref="I223:I227" si="53">E223*F223*G223</f>
        <v>175000</v>
      </c>
      <c r="J223" s="61">
        <v>0</v>
      </c>
      <c r="O223" s="9">
        <f>I223/2</f>
        <v>87500</v>
      </c>
      <c r="P223" s="9">
        <f>O223</f>
        <v>87500</v>
      </c>
      <c r="S223" s="35">
        <f t="shared" si="52"/>
        <v>175000</v>
      </c>
      <c r="W223" s="36"/>
      <c r="X223" s="36"/>
      <c r="Z223" s="62" t="s">
        <v>576</v>
      </c>
      <c r="AA223" s="63" t="s">
        <v>577</v>
      </c>
      <c r="AB223" s="63" t="s">
        <v>539</v>
      </c>
      <c r="AC223" s="64"/>
      <c r="AD223" s="65" t="s">
        <v>38</v>
      </c>
      <c r="AE223" s="65" t="s">
        <v>31</v>
      </c>
      <c r="AF223" s="66">
        <v>1</v>
      </c>
      <c r="AG223" s="252">
        <f>I223/'Budget Summary'!$D$25</f>
        <v>10670.731707317074</v>
      </c>
    </row>
    <row r="224" spans="1:33" ht="15.75" customHeight="1" x14ac:dyDescent="0.2">
      <c r="A224" s="62" t="s">
        <v>578</v>
      </c>
      <c r="B224" s="63" t="s">
        <v>579</v>
      </c>
      <c r="C224" s="64"/>
      <c r="D224" s="65" t="s">
        <v>31</v>
      </c>
      <c r="E224" s="66">
        <v>1</v>
      </c>
      <c r="F224" s="174">
        <v>17500</v>
      </c>
      <c r="G224" s="175">
        <v>2</v>
      </c>
      <c r="H224" s="176" t="s">
        <v>146</v>
      </c>
      <c r="I224" s="177">
        <f t="shared" si="53"/>
        <v>35000</v>
      </c>
      <c r="J224" s="61">
        <v>0</v>
      </c>
      <c r="Q224" s="9">
        <f t="shared" ref="Q224:Q226" si="54">I224</f>
        <v>35000</v>
      </c>
      <c r="S224" s="35">
        <f t="shared" si="52"/>
        <v>35000</v>
      </c>
      <c r="W224" s="36"/>
      <c r="X224" s="36"/>
      <c r="Z224" s="62" t="s">
        <v>580</v>
      </c>
      <c r="AA224" s="63" t="s">
        <v>581</v>
      </c>
      <c r="AB224" s="63" t="s">
        <v>539</v>
      </c>
      <c r="AC224" s="64"/>
      <c r="AD224" s="65" t="s">
        <v>38</v>
      </c>
      <c r="AE224" s="65" t="s">
        <v>31</v>
      </c>
      <c r="AF224" s="66">
        <v>1</v>
      </c>
      <c r="AG224" s="252">
        <f>I224/'Budget Summary'!$D$25</f>
        <v>2134.146341463415</v>
      </c>
    </row>
    <row r="225" spans="1:33" ht="15.75" customHeight="1" x14ac:dyDescent="0.2">
      <c r="A225" s="62" t="s">
        <v>582</v>
      </c>
      <c r="B225" s="63" t="s">
        <v>583</v>
      </c>
      <c r="C225" s="64"/>
      <c r="D225" s="65" t="s">
        <v>31</v>
      </c>
      <c r="E225" s="66">
        <v>1</v>
      </c>
      <c r="F225" s="174">
        <v>250000</v>
      </c>
      <c r="G225" s="175">
        <v>1</v>
      </c>
      <c r="H225" s="176" t="s">
        <v>584</v>
      </c>
      <c r="I225" s="177">
        <f t="shared" si="53"/>
        <v>250000</v>
      </c>
      <c r="J225" s="61">
        <v>0</v>
      </c>
      <c r="Q225" s="9">
        <f t="shared" si="54"/>
        <v>250000</v>
      </c>
      <c r="S225" s="35">
        <f t="shared" si="52"/>
        <v>250000</v>
      </c>
      <c r="W225" s="36"/>
      <c r="X225" s="36"/>
      <c r="Z225" s="62" t="s">
        <v>585</v>
      </c>
      <c r="AA225" s="63" t="s">
        <v>583</v>
      </c>
      <c r="AB225" s="63" t="s">
        <v>539</v>
      </c>
      <c r="AC225" s="64"/>
      <c r="AD225" s="65" t="s">
        <v>219</v>
      </c>
      <c r="AE225" s="65" t="s">
        <v>31</v>
      </c>
      <c r="AF225" s="66">
        <v>1</v>
      </c>
      <c r="AG225" s="252">
        <f>I225/'Budget Summary'!$D$25</f>
        <v>15243.902439024392</v>
      </c>
    </row>
    <row r="226" spans="1:33" ht="15.75" customHeight="1" x14ac:dyDescent="0.2">
      <c r="A226" s="62" t="s">
        <v>586</v>
      </c>
      <c r="B226" s="63" t="s">
        <v>587</v>
      </c>
      <c r="C226" s="64"/>
      <c r="D226" s="65" t="s">
        <v>31</v>
      </c>
      <c r="E226" s="90">
        <v>1</v>
      </c>
      <c r="F226" s="177">
        <v>100000</v>
      </c>
      <c r="G226" s="178">
        <v>1</v>
      </c>
      <c r="H226" s="176" t="s">
        <v>584</v>
      </c>
      <c r="I226" s="177">
        <f t="shared" si="53"/>
        <v>100000</v>
      </c>
      <c r="J226" s="80">
        <v>0</v>
      </c>
      <c r="Q226" s="9">
        <f t="shared" si="54"/>
        <v>100000</v>
      </c>
      <c r="S226" s="35">
        <f t="shared" si="52"/>
        <v>100000</v>
      </c>
      <c r="W226" s="36"/>
      <c r="X226" s="36"/>
      <c r="Z226" s="62" t="s">
        <v>588</v>
      </c>
      <c r="AA226" s="63" t="s">
        <v>587</v>
      </c>
      <c r="AB226" s="63" t="s">
        <v>539</v>
      </c>
      <c r="AC226" s="64"/>
      <c r="AD226" s="65" t="s">
        <v>219</v>
      </c>
      <c r="AE226" s="65" t="s">
        <v>31</v>
      </c>
      <c r="AF226" s="90">
        <v>1</v>
      </c>
      <c r="AG226" s="252">
        <f>I226/'Budget Summary'!$D$25</f>
        <v>6097.5609756097565</v>
      </c>
    </row>
    <row r="227" spans="1:33" ht="15.75" customHeight="1" thickBot="1" x14ac:dyDescent="0.25">
      <c r="A227" s="62" t="s">
        <v>589</v>
      </c>
      <c r="B227" s="82" t="s">
        <v>590</v>
      </c>
      <c r="C227" s="83"/>
      <c r="D227" s="65" t="s">
        <v>31</v>
      </c>
      <c r="E227" s="90">
        <v>1</v>
      </c>
      <c r="F227" s="179">
        <v>25000</v>
      </c>
      <c r="G227" s="178">
        <v>1</v>
      </c>
      <c r="H227" s="176" t="s">
        <v>584</v>
      </c>
      <c r="I227" s="177">
        <f t="shared" si="53"/>
        <v>25000</v>
      </c>
      <c r="J227" s="80">
        <v>0</v>
      </c>
      <c r="Q227" s="9"/>
      <c r="S227" s="35"/>
      <c r="W227" s="36"/>
      <c r="X227" s="36"/>
      <c r="Z227" s="81"/>
      <c r="AA227" s="82"/>
      <c r="AB227" s="82"/>
      <c r="AC227" s="83"/>
      <c r="AD227" s="81"/>
      <c r="AE227" s="81"/>
      <c r="AF227" s="84"/>
      <c r="AG227" s="252">
        <f>I227/'Budget Summary'!$D$25</f>
        <v>1524.3902439024391</v>
      </c>
    </row>
    <row r="228" spans="1:33" ht="15.75" customHeight="1" thickTop="1" thickBot="1" x14ac:dyDescent="0.25">
      <c r="A228" s="180" t="s">
        <v>39</v>
      </c>
      <c r="B228" s="77" t="s">
        <v>40</v>
      </c>
      <c r="C228" s="78"/>
      <c r="D228" s="77"/>
      <c r="E228" s="79"/>
      <c r="F228" s="181"/>
      <c r="G228" s="182"/>
      <c r="H228" s="76"/>
      <c r="I228" s="183">
        <f>SUM(I223:I227)</f>
        <v>585000</v>
      </c>
      <c r="J228" s="75">
        <v>0</v>
      </c>
      <c r="S228" s="35">
        <f t="shared" ref="S228:S234" si="55">SUM(L228:R228)</f>
        <v>0</v>
      </c>
      <c r="W228" s="36"/>
      <c r="X228" s="36"/>
      <c r="Z228" s="76" t="s">
        <v>39</v>
      </c>
      <c r="AA228" s="77" t="s">
        <v>40</v>
      </c>
      <c r="AB228" s="77"/>
      <c r="AC228" s="78"/>
      <c r="AD228" s="75"/>
      <c r="AE228" s="77"/>
      <c r="AF228" s="79"/>
      <c r="AG228" s="253">
        <f>I228/'Budget Summary'!$D$25</f>
        <v>35670.731707317078</v>
      </c>
    </row>
    <row r="229" spans="1:33" ht="15.75" customHeight="1" thickTop="1" thickBot="1" x14ac:dyDescent="0.25">
      <c r="A229" s="171" t="s">
        <v>291</v>
      </c>
      <c r="B229" s="50" t="s">
        <v>591</v>
      </c>
      <c r="C229" s="51"/>
      <c r="D229" s="49"/>
      <c r="E229" s="52"/>
      <c r="F229" s="172"/>
      <c r="G229" s="173"/>
      <c r="H229" s="49"/>
      <c r="I229" s="172">
        <f>I232</f>
        <v>66000</v>
      </c>
      <c r="J229" s="48">
        <v>0</v>
      </c>
      <c r="S229" s="35">
        <f t="shared" si="55"/>
        <v>0</v>
      </c>
      <c r="W229" s="36"/>
      <c r="X229" s="36"/>
      <c r="Z229" s="49" t="s">
        <v>592</v>
      </c>
      <c r="AA229" s="50" t="s">
        <v>593</v>
      </c>
      <c r="AB229" s="50"/>
      <c r="AC229" s="51"/>
      <c r="AD229" s="48"/>
      <c r="AE229" s="49"/>
      <c r="AF229" s="52"/>
      <c r="AG229" s="251">
        <f>I229/'Budget Summary'!$D$25</f>
        <v>4024.3902439024396</v>
      </c>
    </row>
    <row r="230" spans="1:33" ht="15.75" customHeight="1" thickTop="1" x14ac:dyDescent="0.2">
      <c r="A230" s="62" t="s">
        <v>594</v>
      </c>
      <c r="B230" s="63" t="s">
        <v>595</v>
      </c>
      <c r="C230" s="64"/>
      <c r="D230" s="65" t="s">
        <v>31</v>
      </c>
      <c r="E230" s="90">
        <v>1</v>
      </c>
      <c r="F230" s="177">
        <v>3000</v>
      </c>
      <c r="G230" s="178">
        <v>4</v>
      </c>
      <c r="H230" s="176" t="s">
        <v>146</v>
      </c>
      <c r="I230" s="177">
        <f t="shared" ref="I230:I231" si="56">E230*F230*G230</f>
        <v>12000</v>
      </c>
      <c r="J230" s="80">
        <v>0</v>
      </c>
      <c r="N230" s="9">
        <f>I230</f>
        <v>12000</v>
      </c>
      <c r="S230" s="35">
        <f t="shared" si="55"/>
        <v>12000</v>
      </c>
      <c r="W230" s="36"/>
      <c r="X230" s="36"/>
      <c r="Z230" s="62" t="s">
        <v>596</v>
      </c>
      <c r="AA230" s="63" t="s">
        <v>595</v>
      </c>
      <c r="AB230" s="63" t="s">
        <v>37</v>
      </c>
      <c r="AC230" s="64"/>
      <c r="AD230" s="65" t="s">
        <v>219</v>
      </c>
      <c r="AE230" s="65" t="s">
        <v>31</v>
      </c>
      <c r="AF230" s="90">
        <v>1</v>
      </c>
      <c r="AG230" s="252">
        <f>I230/'Budget Summary'!$D$25</f>
        <v>731.70731707317077</v>
      </c>
    </row>
    <row r="231" spans="1:33" ht="15.75" customHeight="1" thickBot="1" x14ac:dyDescent="0.25">
      <c r="A231" s="62" t="s">
        <v>597</v>
      </c>
      <c r="B231" s="63" t="s">
        <v>598</v>
      </c>
      <c r="C231" s="64"/>
      <c r="D231" s="65" t="s">
        <v>31</v>
      </c>
      <c r="E231" s="90">
        <v>3</v>
      </c>
      <c r="F231" s="177">
        <v>18000</v>
      </c>
      <c r="G231" s="178">
        <v>1</v>
      </c>
      <c r="H231" s="176" t="s">
        <v>226</v>
      </c>
      <c r="I231" s="177">
        <f t="shared" si="56"/>
        <v>54000</v>
      </c>
      <c r="J231" s="80">
        <v>0</v>
      </c>
      <c r="M231" s="9">
        <f>I231</f>
        <v>54000</v>
      </c>
      <c r="S231" s="35">
        <f t="shared" si="55"/>
        <v>54000</v>
      </c>
      <c r="W231" s="36"/>
      <c r="X231" s="36"/>
      <c r="Z231" s="62" t="s">
        <v>599</v>
      </c>
      <c r="AA231" s="63" t="s">
        <v>600</v>
      </c>
      <c r="AB231" s="63" t="s">
        <v>539</v>
      </c>
      <c r="AC231" s="64"/>
      <c r="AD231" s="65" t="s">
        <v>219</v>
      </c>
      <c r="AE231" s="65" t="s">
        <v>31</v>
      </c>
      <c r="AF231" s="90">
        <v>1</v>
      </c>
      <c r="AG231" s="252">
        <f>I231/'Budget Summary'!$D$25</f>
        <v>3292.6829268292686</v>
      </c>
    </row>
    <row r="232" spans="1:33" ht="15.75" customHeight="1" thickTop="1" thickBot="1" x14ac:dyDescent="0.25">
      <c r="A232" s="180" t="s">
        <v>39</v>
      </c>
      <c r="B232" s="77" t="s">
        <v>40</v>
      </c>
      <c r="C232" s="78"/>
      <c r="D232" s="77"/>
      <c r="E232" s="79"/>
      <c r="F232" s="181"/>
      <c r="G232" s="182"/>
      <c r="H232" s="76"/>
      <c r="I232" s="183">
        <f>SUM(I230:I231)</f>
        <v>66000</v>
      </c>
      <c r="J232" s="75">
        <v>0</v>
      </c>
      <c r="N232" s="9"/>
      <c r="S232" s="35">
        <f t="shared" si="55"/>
        <v>0</v>
      </c>
      <c r="W232" s="36"/>
      <c r="X232" s="36"/>
      <c r="Z232" s="76" t="s">
        <v>39</v>
      </c>
      <c r="AA232" s="77" t="s">
        <v>40</v>
      </c>
      <c r="AB232" s="77"/>
      <c r="AC232" s="78"/>
      <c r="AD232" s="75"/>
      <c r="AE232" s="77"/>
      <c r="AF232" s="79"/>
      <c r="AG232" s="253">
        <f>I232/'Budget Summary'!$D$25</f>
        <v>4024.3902439024396</v>
      </c>
    </row>
    <row r="233" spans="1:33" ht="15.75" customHeight="1" thickTop="1" thickBot="1" x14ac:dyDescent="0.25">
      <c r="A233" s="171" t="s">
        <v>601</v>
      </c>
      <c r="B233" s="50" t="s">
        <v>602</v>
      </c>
      <c r="C233" s="51"/>
      <c r="D233" s="49"/>
      <c r="E233" s="52"/>
      <c r="F233" s="172"/>
      <c r="G233" s="173"/>
      <c r="H233" s="49"/>
      <c r="I233" s="172">
        <f>I237</f>
        <v>100000</v>
      </c>
      <c r="J233" s="48">
        <v>0</v>
      </c>
      <c r="N233" s="9"/>
      <c r="S233" s="35">
        <f t="shared" si="55"/>
        <v>0</v>
      </c>
      <c r="W233" s="36"/>
      <c r="X233" s="36"/>
      <c r="Z233" s="49" t="s">
        <v>603</v>
      </c>
      <c r="AA233" s="50" t="s">
        <v>602</v>
      </c>
      <c r="AB233" s="50"/>
      <c r="AC233" s="51"/>
      <c r="AD233" s="48"/>
      <c r="AE233" s="49"/>
      <c r="AF233" s="52"/>
      <c r="AG233" s="251">
        <f>I233/'Budget Summary'!$D$25</f>
        <v>6097.5609756097565</v>
      </c>
    </row>
    <row r="234" spans="1:33" ht="15.75" customHeight="1" thickTop="1" x14ac:dyDescent="0.2">
      <c r="A234" s="62" t="s">
        <v>604</v>
      </c>
      <c r="B234" s="63" t="s">
        <v>605</v>
      </c>
      <c r="C234" s="64"/>
      <c r="D234" s="65" t="s">
        <v>31</v>
      </c>
      <c r="E234" s="66">
        <v>1</v>
      </c>
      <c r="F234" s="174">
        <v>20000</v>
      </c>
      <c r="G234" s="175">
        <v>1</v>
      </c>
      <c r="H234" s="176" t="s">
        <v>226</v>
      </c>
      <c r="I234" s="177">
        <f t="shared" ref="I234:I236" si="57">E234*F234*G234</f>
        <v>20000</v>
      </c>
      <c r="J234" s="61">
        <v>0</v>
      </c>
      <c r="N234" s="9">
        <f>I234</f>
        <v>20000</v>
      </c>
      <c r="S234" s="35">
        <f t="shared" si="55"/>
        <v>20000</v>
      </c>
      <c r="W234" s="36"/>
      <c r="X234" s="36"/>
      <c r="Z234" s="62" t="s">
        <v>606</v>
      </c>
      <c r="AA234" s="63" t="s">
        <v>607</v>
      </c>
      <c r="AB234" s="63" t="s">
        <v>539</v>
      </c>
      <c r="AC234" s="64"/>
      <c r="AD234" s="65" t="s">
        <v>38</v>
      </c>
      <c r="AE234" s="65" t="s">
        <v>31</v>
      </c>
      <c r="AF234" s="66">
        <v>1</v>
      </c>
      <c r="AG234" s="252">
        <f>I234/'Budget Summary'!$D$25</f>
        <v>1219.5121951219514</v>
      </c>
    </row>
    <row r="235" spans="1:33" ht="15.75" customHeight="1" x14ac:dyDescent="0.2">
      <c r="A235" s="62" t="s">
        <v>608</v>
      </c>
      <c r="B235" s="63" t="s">
        <v>609</v>
      </c>
      <c r="C235" s="64"/>
      <c r="D235" s="65" t="s">
        <v>31</v>
      </c>
      <c r="E235" s="66">
        <v>1</v>
      </c>
      <c r="F235" s="174">
        <v>30000</v>
      </c>
      <c r="G235" s="175">
        <v>1</v>
      </c>
      <c r="H235" s="176" t="s">
        <v>226</v>
      </c>
      <c r="I235" s="177">
        <f t="shared" si="57"/>
        <v>30000</v>
      </c>
      <c r="J235" s="61">
        <v>0</v>
      </c>
      <c r="N235" s="9"/>
      <c r="S235" s="35"/>
      <c r="W235" s="36"/>
      <c r="X235" s="36"/>
      <c r="Z235" s="62"/>
      <c r="AA235" s="63"/>
      <c r="AB235" s="63"/>
      <c r="AC235" s="64"/>
      <c r="AD235" s="65"/>
      <c r="AE235" s="65"/>
      <c r="AF235" s="66"/>
      <c r="AG235" s="252">
        <f>I235/'Budget Summary'!$D$25</f>
        <v>1829.268292682927</v>
      </c>
    </row>
    <row r="236" spans="1:33" ht="15.75" customHeight="1" thickBot="1" x14ac:dyDescent="0.25">
      <c r="A236" s="62" t="s">
        <v>610</v>
      </c>
      <c r="B236" s="63" t="s">
        <v>611</v>
      </c>
      <c r="C236" s="64"/>
      <c r="D236" s="65" t="s">
        <v>31</v>
      </c>
      <c r="E236" s="90">
        <v>1</v>
      </c>
      <c r="F236" s="179">
        <v>50000</v>
      </c>
      <c r="G236" s="178">
        <v>1</v>
      </c>
      <c r="H236" s="176" t="s">
        <v>226</v>
      </c>
      <c r="I236" s="177">
        <f t="shared" si="57"/>
        <v>50000</v>
      </c>
      <c r="J236" s="80">
        <v>0</v>
      </c>
      <c r="Q236" s="9">
        <f>I236</f>
        <v>50000</v>
      </c>
      <c r="S236" s="35">
        <f t="shared" ref="S236:S273" si="58">SUM(L236:R236)</f>
        <v>50000</v>
      </c>
      <c r="W236" s="36"/>
      <c r="X236" s="36"/>
      <c r="Z236" s="62" t="s">
        <v>612</v>
      </c>
      <c r="AA236" s="63" t="s">
        <v>613</v>
      </c>
      <c r="AB236" s="63" t="s">
        <v>539</v>
      </c>
      <c r="AC236" s="64"/>
      <c r="AD236" s="65" t="s">
        <v>219</v>
      </c>
      <c r="AE236" s="65" t="s">
        <v>31</v>
      </c>
      <c r="AF236" s="90">
        <v>1</v>
      </c>
      <c r="AG236" s="252">
        <f>I236/'Budget Summary'!$D$25</f>
        <v>3048.7804878048782</v>
      </c>
    </row>
    <row r="237" spans="1:33" ht="15.75" customHeight="1" thickTop="1" thickBot="1" x14ac:dyDescent="0.25">
      <c r="A237" s="180" t="s">
        <v>39</v>
      </c>
      <c r="B237" s="77" t="s">
        <v>40</v>
      </c>
      <c r="C237" s="78"/>
      <c r="D237" s="77"/>
      <c r="E237" s="79"/>
      <c r="F237" s="181"/>
      <c r="G237" s="182"/>
      <c r="H237" s="76"/>
      <c r="I237" s="183">
        <f>SUM(I234:I236)</f>
        <v>100000</v>
      </c>
      <c r="J237" s="75">
        <v>0</v>
      </c>
      <c r="S237" s="35">
        <f t="shared" si="58"/>
        <v>0</v>
      </c>
      <c r="W237" s="36"/>
      <c r="X237" s="36"/>
      <c r="Z237" s="76" t="s">
        <v>39</v>
      </c>
      <c r="AA237" s="77" t="s">
        <v>40</v>
      </c>
      <c r="AB237" s="77"/>
      <c r="AC237" s="78"/>
      <c r="AD237" s="75"/>
      <c r="AE237" s="77"/>
      <c r="AF237" s="79"/>
      <c r="AG237" s="253">
        <f>I237/'Budget Summary'!$D$25</f>
        <v>6097.5609756097565</v>
      </c>
    </row>
    <row r="238" spans="1:33" ht="15.75" customHeight="1" thickTop="1" thickBot="1" x14ac:dyDescent="0.25">
      <c r="A238" s="171" t="s">
        <v>614</v>
      </c>
      <c r="B238" s="50" t="s">
        <v>615</v>
      </c>
      <c r="C238" s="51"/>
      <c r="D238" s="49"/>
      <c r="E238" s="52"/>
      <c r="F238" s="172"/>
      <c r="G238" s="173"/>
      <c r="H238" s="49"/>
      <c r="I238" s="172">
        <f>I241</f>
        <v>205821.4</v>
      </c>
      <c r="J238" s="48">
        <v>0</v>
      </c>
      <c r="S238" s="35">
        <f t="shared" si="58"/>
        <v>0</v>
      </c>
      <c r="W238" s="36"/>
      <c r="X238" s="36"/>
      <c r="Z238" s="49" t="s">
        <v>616</v>
      </c>
      <c r="AA238" s="50" t="s">
        <v>615</v>
      </c>
      <c r="AB238" s="50"/>
      <c r="AC238" s="51"/>
      <c r="AD238" s="48"/>
      <c r="AE238" s="49"/>
      <c r="AF238" s="52"/>
      <c r="AG238" s="251">
        <f>I238/'Budget Summary'!$D$25</f>
        <v>12550.08536585366</v>
      </c>
    </row>
    <row r="239" spans="1:33" ht="15.75" customHeight="1" thickTop="1" x14ac:dyDescent="0.2">
      <c r="A239" s="62" t="s">
        <v>617</v>
      </c>
      <c r="B239" s="63" t="s">
        <v>618</v>
      </c>
      <c r="C239" s="64"/>
      <c r="D239" s="65" t="s">
        <v>31</v>
      </c>
      <c r="E239" s="66">
        <v>1</v>
      </c>
      <c r="F239" s="174">
        <v>180000</v>
      </c>
      <c r="G239" s="175">
        <v>1</v>
      </c>
      <c r="H239" s="176" t="s">
        <v>226</v>
      </c>
      <c r="I239" s="177">
        <f t="shared" ref="I239:I240" si="59">E239*F239*G239</f>
        <v>180000</v>
      </c>
      <c r="J239" s="61">
        <v>0</v>
      </c>
      <c r="Q239" s="9">
        <f t="shared" ref="Q239:Q240" si="60">I239</f>
        <v>180000</v>
      </c>
      <c r="S239" s="35">
        <f t="shared" si="58"/>
        <v>180000</v>
      </c>
      <c r="W239" s="36"/>
      <c r="X239" s="36"/>
      <c r="Z239" s="62" t="s">
        <v>619</v>
      </c>
      <c r="AA239" s="63" t="s">
        <v>618</v>
      </c>
      <c r="AB239" s="63" t="s">
        <v>539</v>
      </c>
      <c r="AC239" s="64"/>
      <c r="AD239" s="65" t="s">
        <v>219</v>
      </c>
      <c r="AE239" s="65" t="s">
        <v>31</v>
      </c>
      <c r="AF239" s="66">
        <v>1</v>
      </c>
      <c r="AG239" s="252">
        <f>I239/'Budget Summary'!$D$25</f>
        <v>10975.609756097561</v>
      </c>
    </row>
    <row r="240" spans="1:33" ht="15.75" customHeight="1" thickBot="1" x14ac:dyDescent="0.25">
      <c r="A240" s="62" t="s">
        <v>620</v>
      </c>
      <c r="B240" s="63" t="s">
        <v>621</v>
      </c>
      <c r="C240" s="64"/>
      <c r="D240" s="65" t="s">
        <v>31</v>
      </c>
      <c r="E240" s="66">
        <v>1</v>
      </c>
      <c r="F240" s="174">
        <f>SUM(30000-4178.6)</f>
        <v>25821.4</v>
      </c>
      <c r="G240" s="175">
        <v>1</v>
      </c>
      <c r="H240" s="176" t="s">
        <v>226</v>
      </c>
      <c r="I240" s="177">
        <f t="shared" si="59"/>
        <v>25821.4</v>
      </c>
      <c r="J240" s="61">
        <v>0</v>
      </c>
      <c r="Q240" s="9">
        <f t="shared" si="60"/>
        <v>25821.4</v>
      </c>
      <c r="S240" s="35">
        <f t="shared" si="58"/>
        <v>25821.4</v>
      </c>
      <c r="W240" s="36"/>
      <c r="X240" s="36"/>
      <c r="Z240" s="62" t="s">
        <v>622</v>
      </c>
      <c r="AA240" s="63" t="s">
        <v>621</v>
      </c>
      <c r="AB240" s="63" t="s">
        <v>539</v>
      </c>
      <c r="AC240" s="64"/>
      <c r="AD240" s="65" t="s">
        <v>219</v>
      </c>
      <c r="AE240" s="65" t="s">
        <v>31</v>
      </c>
      <c r="AF240" s="66">
        <v>1</v>
      </c>
      <c r="AG240" s="252">
        <f>I240/'Budget Summary'!$D$25</f>
        <v>1574.4756097560978</v>
      </c>
    </row>
    <row r="241" spans="1:33" ht="15.75" customHeight="1" thickTop="1" thickBot="1" x14ac:dyDescent="0.25">
      <c r="A241" s="180" t="s">
        <v>39</v>
      </c>
      <c r="B241" s="77" t="s">
        <v>40</v>
      </c>
      <c r="C241" s="78"/>
      <c r="D241" s="77"/>
      <c r="E241" s="79"/>
      <c r="F241" s="181"/>
      <c r="G241" s="182"/>
      <c r="H241" s="76"/>
      <c r="I241" s="183">
        <f>SUM(I239:I240)</f>
        <v>205821.4</v>
      </c>
      <c r="J241" s="75">
        <v>0</v>
      </c>
      <c r="S241" s="35">
        <f t="shared" si="58"/>
        <v>0</v>
      </c>
      <c r="W241" s="36"/>
      <c r="X241" s="36"/>
      <c r="Z241" s="76" t="s">
        <v>39</v>
      </c>
      <c r="AA241" s="77" t="s">
        <v>40</v>
      </c>
      <c r="AB241" s="77"/>
      <c r="AC241" s="78"/>
      <c r="AD241" s="75"/>
      <c r="AE241" s="77"/>
      <c r="AF241" s="79"/>
      <c r="AG241" s="253">
        <f>I241/'Budget Summary'!$D$25</f>
        <v>12550.08536585366</v>
      </c>
    </row>
    <row r="242" spans="1:33" ht="15.75" customHeight="1" thickTop="1" thickBot="1" x14ac:dyDescent="0.25">
      <c r="A242" s="102" t="s">
        <v>107</v>
      </c>
      <c r="B242" s="103"/>
      <c r="C242" s="104"/>
      <c r="D242" s="103"/>
      <c r="E242" s="105"/>
      <c r="F242" s="184"/>
      <c r="G242" s="185"/>
      <c r="H242" s="186" t="s">
        <v>108</v>
      </c>
      <c r="I242" s="187">
        <f>SUM(I228+I232+I237+I241)</f>
        <v>956821.4</v>
      </c>
      <c r="J242" s="101">
        <v>0</v>
      </c>
      <c r="S242" s="35">
        <f t="shared" si="58"/>
        <v>0</v>
      </c>
      <c r="W242" s="36"/>
      <c r="X242" s="36"/>
      <c r="Z242" s="102" t="s">
        <v>107</v>
      </c>
      <c r="AA242" s="103"/>
      <c r="AB242" s="103"/>
      <c r="AC242" s="104"/>
      <c r="AD242" s="101"/>
      <c r="AE242" s="103"/>
      <c r="AF242" s="105"/>
      <c r="AG242" s="254">
        <f>I242/'Budget Summary'!$D$25</f>
        <v>58342.768292682937</v>
      </c>
    </row>
    <row r="243" spans="1:33" ht="15.75" customHeight="1" thickTop="1" thickBot="1" x14ac:dyDescent="0.25">
      <c r="A243" s="188" t="s">
        <v>109</v>
      </c>
      <c r="B243" s="116" t="s">
        <v>623</v>
      </c>
      <c r="C243" s="118"/>
      <c r="D243" s="117"/>
      <c r="E243" s="119"/>
      <c r="F243" s="189"/>
      <c r="G243" s="190"/>
      <c r="H243" s="190" t="s">
        <v>108</v>
      </c>
      <c r="I243" s="191">
        <f>I242+J242</f>
        <v>956821.4</v>
      </c>
      <c r="J243" s="114">
        <v>0</v>
      </c>
      <c r="S243" s="35">
        <f t="shared" si="58"/>
        <v>0</v>
      </c>
      <c r="W243" s="36"/>
      <c r="X243" s="36"/>
      <c r="Z243" s="115" t="s">
        <v>109</v>
      </c>
      <c r="AA243" s="116" t="s">
        <v>623</v>
      </c>
      <c r="AB243" s="117"/>
      <c r="AC243" s="118"/>
      <c r="AD243" s="114"/>
      <c r="AE243" s="117"/>
      <c r="AF243" s="119"/>
      <c r="AG243" s="255">
        <f>I243/'Budget Summary'!$D$25</f>
        <v>58342.768292682937</v>
      </c>
    </row>
    <row r="244" spans="1:33" ht="15.75" customHeight="1" thickTop="1" x14ac:dyDescent="0.2">
      <c r="A244" s="158" t="s">
        <v>38</v>
      </c>
      <c r="B244" s="130" t="s">
        <v>624</v>
      </c>
      <c r="C244" s="131"/>
      <c r="D244" s="130"/>
      <c r="E244" s="132"/>
      <c r="F244" s="168"/>
      <c r="G244" s="169"/>
      <c r="H244" s="129"/>
      <c r="I244" s="170">
        <f>I259</f>
        <v>61000</v>
      </c>
      <c r="J244" s="128">
        <v>0</v>
      </c>
      <c r="S244" s="35">
        <f t="shared" si="58"/>
        <v>0</v>
      </c>
      <c r="W244" s="36"/>
      <c r="X244" s="36"/>
      <c r="Z244" s="129" t="s">
        <v>38</v>
      </c>
      <c r="AA244" s="130" t="s">
        <v>624</v>
      </c>
      <c r="AB244" s="130"/>
      <c r="AC244" s="131"/>
      <c r="AD244" s="128"/>
      <c r="AE244" s="130"/>
      <c r="AF244" s="132"/>
      <c r="AG244" s="250">
        <f>I244/'Budget Summary'!$D$25</f>
        <v>3719.5121951219517</v>
      </c>
    </row>
    <row r="245" spans="1:33" ht="15.75" customHeight="1" thickBot="1" x14ac:dyDescent="0.25">
      <c r="A245" s="171" t="s">
        <v>625</v>
      </c>
      <c r="B245" s="50" t="s">
        <v>626</v>
      </c>
      <c r="C245" s="51"/>
      <c r="D245" s="49"/>
      <c r="E245" s="52"/>
      <c r="F245" s="172"/>
      <c r="G245" s="173"/>
      <c r="H245" s="49"/>
      <c r="I245" s="172">
        <f>I250</f>
        <v>33000</v>
      </c>
      <c r="J245" s="48">
        <v>0</v>
      </c>
      <c r="M245" s="5">
        <f>15000</f>
        <v>15000</v>
      </c>
      <c r="N245" s="9">
        <f>(I245-M245)/2</f>
        <v>9000</v>
      </c>
      <c r="O245" s="9">
        <f>N245</f>
        <v>9000</v>
      </c>
      <c r="S245" s="35">
        <f t="shared" si="58"/>
        <v>33000</v>
      </c>
      <c r="W245" s="36"/>
      <c r="X245" s="36"/>
      <c r="Z245" s="49" t="s">
        <v>627</v>
      </c>
      <c r="AA245" s="50" t="s">
        <v>626</v>
      </c>
      <c r="AB245" s="50"/>
      <c r="AC245" s="51"/>
      <c r="AD245" s="48"/>
      <c r="AE245" s="49"/>
      <c r="AF245" s="52"/>
      <c r="AG245" s="251">
        <f>I245/'Budget Summary'!$D$25</f>
        <v>2012.1951219512198</v>
      </c>
    </row>
    <row r="246" spans="1:33" ht="15.75" customHeight="1" thickTop="1" x14ac:dyDescent="0.2">
      <c r="A246" s="62" t="s">
        <v>628</v>
      </c>
      <c r="B246" s="63" t="s">
        <v>629</v>
      </c>
      <c r="C246" s="64"/>
      <c r="D246" s="65" t="s">
        <v>31</v>
      </c>
      <c r="E246" s="66">
        <v>1</v>
      </c>
      <c r="F246" s="174">
        <v>10000</v>
      </c>
      <c r="G246" s="175">
        <v>2</v>
      </c>
      <c r="H246" s="176" t="s">
        <v>119</v>
      </c>
      <c r="I246" s="177">
        <f t="shared" ref="I246:I249" si="61">E246*F246*G246</f>
        <v>20000</v>
      </c>
      <c r="J246" s="61">
        <v>0</v>
      </c>
      <c r="S246" s="35">
        <f t="shared" si="58"/>
        <v>0</v>
      </c>
      <c r="W246" s="36"/>
      <c r="X246" s="36"/>
      <c r="Z246" s="62" t="s">
        <v>630</v>
      </c>
      <c r="AA246" s="63" t="s">
        <v>629</v>
      </c>
      <c r="AB246" s="63" t="s">
        <v>125</v>
      </c>
      <c r="AC246" s="64"/>
      <c r="AD246" s="65" t="s">
        <v>219</v>
      </c>
      <c r="AE246" s="65" t="s">
        <v>31</v>
      </c>
      <c r="AF246" s="66">
        <v>1</v>
      </c>
      <c r="AG246" s="252">
        <f>I246/'Budget Summary'!$D$25</f>
        <v>1219.5121951219514</v>
      </c>
    </row>
    <row r="247" spans="1:33" ht="15.75" customHeight="1" x14ac:dyDescent="0.2">
      <c r="A247" s="62" t="s">
        <v>631</v>
      </c>
      <c r="B247" s="63" t="s">
        <v>632</v>
      </c>
      <c r="C247" s="64"/>
      <c r="D247" s="65" t="s">
        <v>31</v>
      </c>
      <c r="E247" s="66">
        <v>1</v>
      </c>
      <c r="F247" s="174">
        <v>5000</v>
      </c>
      <c r="G247" s="175">
        <v>1</v>
      </c>
      <c r="H247" s="176" t="s">
        <v>226</v>
      </c>
      <c r="I247" s="177">
        <f t="shared" si="61"/>
        <v>5000</v>
      </c>
      <c r="J247" s="61">
        <v>0</v>
      </c>
      <c r="S247" s="35">
        <f t="shared" si="58"/>
        <v>0</v>
      </c>
      <c r="W247" s="36"/>
      <c r="X247" s="36"/>
      <c r="Z247" s="62" t="s">
        <v>633</v>
      </c>
      <c r="AA247" s="63" t="s">
        <v>632</v>
      </c>
      <c r="AB247" s="63" t="s">
        <v>125</v>
      </c>
      <c r="AC247" s="64"/>
      <c r="AD247" s="65" t="s">
        <v>219</v>
      </c>
      <c r="AE247" s="65" t="s">
        <v>31</v>
      </c>
      <c r="AF247" s="66">
        <v>1</v>
      </c>
      <c r="AG247" s="252">
        <f>I247/'Budget Summary'!$D$25</f>
        <v>304.87804878048786</v>
      </c>
    </row>
    <row r="248" spans="1:33" ht="15.75" customHeight="1" x14ac:dyDescent="0.2">
      <c r="A248" s="62" t="s">
        <v>634</v>
      </c>
      <c r="B248" s="63" t="s">
        <v>635</v>
      </c>
      <c r="C248" s="64"/>
      <c r="D248" s="65" t="s">
        <v>31</v>
      </c>
      <c r="E248" s="66">
        <v>1</v>
      </c>
      <c r="F248" s="174">
        <v>5000</v>
      </c>
      <c r="G248" s="175">
        <v>1</v>
      </c>
      <c r="H248" s="176" t="s">
        <v>226</v>
      </c>
      <c r="I248" s="177">
        <f t="shared" si="61"/>
        <v>5000</v>
      </c>
      <c r="J248" s="61">
        <v>0</v>
      </c>
      <c r="S248" s="35">
        <f t="shared" si="58"/>
        <v>0</v>
      </c>
      <c r="W248" s="36"/>
      <c r="X248" s="36"/>
      <c r="Z248" s="62" t="s">
        <v>636</v>
      </c>
      <c r="AA248" s="63" t="s">
        <v>635</v>
      </c>
      <c r="AB248" s="63" t="s">
        <v>125</v>
      </c>
      <c r="AC248" s="64"/>
      <c r="AD248" s="65" t="s">
        <v>219</v>
      </c>
      <c r="AE248" s="65" t="s">
        <v>31</v>
      </c>
      <c r="AF248" s="66">
        <v>1</v>
      </c>
      <c r="AG248" s="252">
        <f>I248/'Budget Summary'!$D$25</f>
        <v>304.87804878048786</v>
      </c>
    </row>
    <row r="249" spans="1:33" ht="15.75" customHeight="1" thickBot="1" x14ac:dyDescent="0.25">
      <c r="A249" s="62" t="s">
        <v>637</v>
      </c>
      <c r="B249" s="63" t="s">
        <v>638</v>
      </c>
      <c r="C249" s="64"/>
      <c r="D249" s="65" t="s">
        <v>31</v>
      </c>
      <c r="E249" s="66">
        <v>1</v>
      </c>
      <c r="F249" s="174">
        <v>3000</v>
      </c>
      <c r="G249" s="175">
        <v>1</v>
      </c>
      <c r="H249" s="176" t="s">
        <v>119</v>
      </c>
      <c r="I249" s="177">
        <f t="shared" si="61"/>
        <v>3000</v>
      </c>
      <c r="J249" s="61">
        <v>0</v>
      </c>
      <c r="S249" s="35">
        <f t="shared" si="58"/>
        <v>0</v>
      </c>
      <c r="W249" s="36"/>
      <c r="X249" s="36"/>
      <c r="Z249" s="62" t="s">
        <v>639</v>
      </c>
      <c r="AA249" s="63" t="s">
        <v>638</v>
      </c>
      <c r="AB249" s="63" t="s">
        <v>125</v>
      </c>
      <c r="AC249" s="64"/>
      <c r="AD249" s="65" t="s">
        <v>219</v>
      </c>
      <c r="AE249" s="65" t="s">
        <v>31</v>
      </c>
      <c r="AF249" s="66">
        <v>1</v>
      </c>
      <c r="AG249" s="252">
        <f>I249/'Budget Summary'!$D$25</f>
        <v>182.92682926829269</v>
      </c>
    </row>
    <row r="250" spans="1:33" ht="15.75" customHeight="1" thickTop="1" thickBot="1" x14ac:dyDescent="0.25">
      <c r="A250" s="180" t="s">
        <v>39</v>
      </c>
      <c r="B250" s="77" t="s">
        <v>40</v>
      </c>
      <c r="C250" s="78"/>
      <c r="D250" s="77"/>
      <c r="E250" s="79"/>
      <c r="F250" s="181"/>
      <c r="G250" s="182"/>
      <c r="H250" s="76"/>
      <c r="I250" s="183">
        <f>SUM(I246:I249)</f>
        <v>33000</v>
      </c>
      <c r="J250" s="75">
        <v>0</v>
      </c>
      <c r="S250" s="35">
        <f t="shared" si="58"/>
        <v>0</v>
      </c>
      <c r="W250" s="36"/>
      <c r="X250" s="36"/>
      <c r="Z250" s="76" t="s">
        <v>39</v>
      </c>
      <c r="AA250" s="77" t="s">
        <v>40</v>
      </c>
      <c r="AB250" s="77"/>
      <c r="AC250" s="78"/>
      <c r="AD250" s="75"/>
      <c r="AE250" s="77"/>
      <c r="AF250" s="79"/>
      <c r="AG250" s="253">
        <f>I250/'Budget Summary'!$D$25</f>
        <v>2012.1951219512198</v>
      </c>
    </row>
    <row r="251" spans="1:33" ht="15.75" customHeight="1" thickTop="1" thickBot="1" x14ac:dyDescent="0.25">
      <c r="A251" s="171" t="s">
        <v>640</v>
      </c>
      <c r="B251" s="50" t="s">
        <v>641</v>
      </c>
      <c r="C251" s="51"/>
      <c r="D251" s="49"/>
      <c r="E251" s="52"/>
      <c r="F251" s="172"/>
      <c r="G251" s="173"/>
      <c r="H251" s="49"/>
      <c r="I251" s="172">
        <f>I254</f>
        <v>11000</v>
      </c>
      <c r="J251" s="48">
        <v>0</v>
      </c>
      <c r="N251" s="9"/>
      <c r="S251" s="35">
        <f t="shared" si="58"/>
        <v>0</v>
      </c>
      <c r="W251" s="36"/>
      <c r="X251" s="36"/>
      <c r="Z251" s="49" t="s">
        <v>642</v>
      </c>
      <c r="AA251" s="50" t="s">
        <v>641</v>
      </c>
      <c r="AB251" s="50"/>
      <c r="AC251" s="51"/>
      <c r="AD251" s="48"/>
      <c r="AE251" s="49"/>
      <c r="AF251" s="52"/>
      <c r="AG251" s="251">
        <f>I251/'Budget Summary'!$D$25</f>
        <v>670.73170731707319</v>
      </c>
    </row>
    <row r="252" spans="1:33" ht="15.75" customHeight="1" thickTop="1" x14ac:dyDescent="0.2">
      <c r="A252" s="62" t="s">
        <v>643</v>
      </c>
      <c r="B252" s="63" t="s">
        <v>644</v>
      </c>
      <c r="C252" s="64"/>
      <c r="D252" s="65" t="s">
        <v>31</v>
      </c>
      <c r="E252" s="66">
        <v>20</v>
      </c>
      <c r="F252" s="174">
        <v>250</v>
      </c>
      <c r="G252" s="175">
        <v>1</v>
      </c>
      <c r="H252" s="176" t="s">
        <v>546</v>
      </c>
      <c r="I252" s="177">
        <f t="shared" ref="I252:I253" si="62">E252*F252*G252</f>
        <v>5000</v>
      </c>
      <c r="J252" s="192">
        <v>0</v>
      </c>
      <c r="M252" s="9">
        <f t="shared" ref="M252:M253" si="63">I252</f>
        <v>5000</v>
      </c>
      <c r="S252" s="35">
        <f t="shared" si="58"/>
        <v>5000</v>
      </c>
      <c r="W252" s="36"/>
      <c r="X252" s="36"/>
      <c r="Z252" s="62" t="s">
        <v>645</v>
      </c>
      <c r="AA252" s="63" t="s">
        <v>644</v>
      </c>
      <c r="AB252" s="63" t="s">
        <v>125</v>
      </c>
      <c r="AC252" s="64"/>
      <c r="AD252" s="65" t="s">
        <v>219</v>
      </c>
      <c r="AE252" s="65" t="s">
        <v>31</v>
      </c>
      <c r="AF252" s="66">
        <v>1</v>
      </c>
      <c r="AG252" s="252">
        <f>I252/'Budget Summary'!$D$25</f>
        <v>304.87804878048786</v>
      </c>
    </row>
    <row r="253" spans="1:33" ht="15.75" customHeight="1" thickBot="1" x14ac:dyDescent="0.25">
      <c r="A253" s="62" t="s">
        <v>646</v>
      </c>
      <c r="B253" s="63" t="s">
        <v>647</v>
      </c>
      <c r="C253" s="64"/>
      <c r="D253" s="65" t="s">
        <v>31</v>
      </c>
      <c r="E253" s="66">
        <v>1</v>
      </c>
      <c r="F253" s="174">
        <v>1000</v>
      </c>
      <c r="G253" s="175">
        <v>6</v>
      </c>
      <c r="H253" s="176" t="s">
        <v>119</v>
      </c>
      <c r="I253" s="177">
        <f t="shared" si="62"/>
        <v>6000</v>
      </c>
      <c r="J253" s="192">
        <v>0</v>
      </c>
      <c r="M253" s="9">
        <f t="shared" si="63"/>
        <v>6000</v>
      </c>
      <c r="S253" s="35">
        <f t="shared" si="58"/>
        <v>6000</v>
      </c>
      <c r="W253" s="36"/>
      <c r="X253" s="36"/>
      <c r="Z253" s="62" t="s">
        <v>648</v>
      </c>
      <c r="AA253" s="63" t="s">
        <v>647</v>
      </c>
      <c r="AB253" s="63" t="s">
        <v>125</v>
      </c>
      <c r="AC253" s="64"/>
      <c r="AD253" s="65" t="s">
        <v>219</v>
      </c>
      <c r="AE253" s="65" t="s">
        <v>31</v>
      </c>
      <c r="AF253" s="66">
        <v>1</v>
      </c>
      <c r="AG253" s="252">
        <f>I253/'Budget Summary'!$D$25</f>
        <v>365.85365853658539</v>
      </c>
    </row>
    <row r="254" spans="1:33" ht="15.75" customHeight="1" thickTop="1" thickBot="1" x14ac:dyDescent="0.25">
      <c r="A254" s="180" t="s">
        <v>39</v>
      </c>
      <c r="B254" s="77" t="s">
        <v>40</v>
      </c>
      <c r="C254" s="78"/>
      <c r="D254" s="77"/>
      <c r="E254" s="79"/>
      <c r="F254" s="181"/>
      <c r="G254" s="182"/>
      <c r="H254" s="76"/>
      <c r="I254" s="183">
        <f>SUM(I252:I253)</f>
        <v>11000</v>
      </c>
      <c r="J254" s="75">
        <v>0</v>
      </c>
      <c r="S254" s="35">
        <f t="shared" si="58"/>
        <v>0</v>
      </c>
      <c r="W254" s="36"/>
      <c r="X254" s="36"/>
      <c r="Z254" s="76" t="s">
        <v>39</v>
      </c>
      <c r="AA254" s="77" t="s">
        <v>40</v>
      </c>
      <c r="AB254" s="77"/>
      <c r="AC254" s="78"/>
      <c r="AD254" s="75"/>
      <c r="AE254" s="77"/>
      <c r="AF254" s="79"/>
      <c r="AG254" s="253">
        <f>I254/'Budget Summary'!$D$25</f>
        <v>670.73170731707319</v>
      </c>
    </row>
    <row r="255" spans="1:33" ht="15.75" customHeight="1" thickTop="1" thickBot="1" x14ac:dyDescent="0.25">
      <c r="A255" s="171" t="s">
        <v>649</v>
      </c>
      <c r="B255" s="50" t="s">
        <v>650</v>
      </c>
      <c r="C255" s="51"/>
      <c r="D255" s="49"/>
      <c r="E255" s="52"/>
      <c r="F255" s="172"/>
      <c r="G255" s="173"/>
      <c r="H255" s="49"/>
      <c r="I255" s="172">
        <f>I258</f>
        <v>17000</v>
      </c>
      <c r="J255" s="48">
        <v>0</v>
      </c>
      <c r="L255" s="9">
        <f t="shared" ref="L255:L256" si="64">F256</f>
        <v>1500</v>
      </c>
      <c r="M255" s="9">
        <f>F256</f>
        <v>1500</v>
      </c>
      <c r="N255" s="9">
        <f>F256</f>
        <v>1500</v>
      </c>
      <c r="O255" s="9">
        <f>F256</f>
        <v>1500</v>
      </c>
      <c r="P255" s="9">
        <f>F256</f>
        <v>1500</v>
      </c>
      <c r="S255" s="140">
        <f t="shared" si="58"/>
        <v>7500</v>
      </c>
      <c r="W255" s="36"/>
      <c r="X255" s="36"/>
      <c r="Z255" s="49" t="s">
        <v>651</v>
      </c>
      <c r="AA255" s="50" t="s">
        <v>650</v>
      </c>
      <c r="AB255" s="50"/>
      <c r="AC255" s="51"/>
      <c r="AD255" s="48"/>
      <c r="AE255" s="49"/>
      <c r="AF255" s="52"/>
      <c r="AG255" s="251">
        <f>I255/'Budget Summary'!$D$25</f>
        <v>1036.5853658536587</v>
      </c>
    </row>
    <row r="256" spans="1:33" ht="15.75" customHeight="1" thickTop="1" x14ac:dyDescent="0.2">
      <c r="A256" s="62" t="s">
        <v>652</v>
      </c>
      <c r="B256" s="63" t="s">
        <v>653</v>
      </c>
      <c r="C256" s="64"/>
      <c r="D256" s="65" t="s">
        <v>31</v>
      </c>
      <c r="E256" s="66">
        <v>1</v>
      </c>
      <c r="F256" s="174">
        <v>1500</v>
      </c>
      <c r="G256" s="175">
        <v>8</v>
      </c>
      <c r="H256" s="176" t="s">
        <v>119</v>
      </c>
      <c r="I256" s="177">
        <f t="shared" ref="I256:I257" si="65">E256*F256*G256</f>
        <v>12000</v>
      </c>
      <c r="J256" s="192">
        <v>0</v>
      </c>
      <c r="L256" s="9">
        <f t="shared" si="64"/>
        <v>5000</v>
      </c>
      <c r="S256" s="140">
        <f t="shared" si="58"/>
        <v>5000</v>
      </c>
      <c r="W256" s="36"/>
      <c r="X256" s="36"/>
      <c r="Z256" s="62" t="s">
        <v>654</v>
      </c>
      <c r="AA256" s="63" t="s">
        <v>653</v>
      </c>
      <c r="AB256" s="63" t="s">
        <v>125</v>
      </c>
      <c r="AC256" s="64"/>
      <c r="AD256" s="65" t="s">
        <v>219</v>
      </c>
      <c r="AE256" s="65" t="s">
        <v>31</v>
      </c>
      <c r="AF256" s="66">
        <v>1</v>
      </c>
      <c r="AG256" s="252">
        <f>I256/'Budget Summary'!$D$25</f>
        <v>731.70731707317077</v>
      </c>
    </row>
    <row r="257" spans="1:33" ht="15.75" customHeight="1" thickBot="1" x14ac:dyDescent="0.25">
      <c r="A257" s="62" t="s">
        <v>655</v>
      </c>
      <c r="B257" s="63" t="s">
        <v>656</v>
      </c>
      <c r="C257" s="64"/>
      <c r="D257" s="193" t="s">
        <v>31</v>
      </c>
      <c r="E257" s="66">
        <v>1</v>
      </c>
      <c r="F257" s="174">
        <v>5000</v>
      </c>
      <c r="G257" s="175">
        <v>1</v>
      </c>
      <c r="H257" s="176" t="s">
        <v>226</v>
      </c>
      <c r="I257" s="177">
        <f t="shared" si="65"/>
        <v>5000</v>
      </c>
      <c r="J257" s="192">
        <v>0</v>
      </c>
      <c r="S257" s="35">
        <f t="shared" si="58"/>
        <v>0</v>
      </c>
      <c r="W257" s="36"/>
      <c r="X257" s="36"/>
      <c r="Z257" s="62" t="s">
        <v>657</v>
      </c>
      <c r="AA257" s="63" t="s">
        <v>656</v>
      </c>
      <c r="AB257" s="63"/>
      <c r="AC257" s="64"/>
      <c r="AD257" s="65"/>
      <c r="AE257" s="152" t="s">
        <v>31</v>
      </c>
      <c r="AF257" s="66">
        <v>1</v>
      </c>
      <c r="AG257" s="252">
        <f>I257/'Budget Summary'!$D$25</f>
        <v>304.87804878048786</v>
      </c>
    </row>
    <row r="258" spans="1:33" ht="15.75" customHeight="1" thickTop="1" thickBot="1" x14ac:dyDescent="0.25">
      <c r="A258" s="180" t="s">
        <v>39</v>
      </c>
      <c r="B258" s="77" t="s">
        <v>40</v>
      </c>
      <c r="C258" s="78"/>
      <c r="D258" s="77"/>
      <c r="E258" s="79"/>
      <c r="F258" s="181"/>
      <c r="G258" s="182"/>
      <c r="H258" s="76"/>
      <c r="I258" s="183">
        <f>SUM(I256:I257)</f>
        <v>17000</v>
      </c>
      <c r="J258" s="75">
        <v>0</v>
      </c>
      <c r="S258" s="35">
        <f t="shared" si="58"/>
        <v>0</v>
      </c>
      <c r="W258" s="36"/>
      <c r="X258" s="36"/>
      <c r="Z258" s="76" t="s">
        <v>39</v>
      </c>
      <c r="AA258" s="77" t="s">
        <v>40</v>
      </c>
      <c r="AB258" s="77"/>
      <c r="AC258" s="78"/>
      <c r="AD258" s="75"/>
      <c r="AE258" s="77"/>
      <c r="AF258" s="79"/>
      <c r="AG258" s="253">
        <f>I258/'Budget Summary'!$D$25</f>
        <v>1036.5853658536587</v>
      </c>
    </row>
    <row r="259" spans="1:33" ht="15.75" customHeight="1" thickTop="1" thickBot="1" x14ac:dyDescent="0.25">
      <c r="A259" s="102" t="s">
        <v>107</v>
      </c>
      <c r="B259" s="103"/>
      <c r="C259" s="104"/>
      <c r="D259" s="103"/>
      <c r="E259" s="105"/>
      <c r="F259" s="184"/>
      <c r="G259" s="185"/>
      <c r="H259" s="186" t="s">
        <v>108</v>
      </c>
      <c r="I259" s="187">
        <f>SUM(I250+I254+I258)</f>
        <v>61000</v>
      </c>
      <c r="J259" s="101">
        <v>0</v>
      </c>
      <c r="S259" s="35">
        <f t="shared" si="58"/>
        <v>0</v>
      </c>
      <c r="W259" s="36"/>
      <c r="X259" s="36"/>
      <c r="Z259" s="102" t="s">
        <v>107</v>
      </c>
      <c r="AA259" s="103"/>
      <c r="AB259" s="103"/>
      <c r="AC259" s="104"/>
      <c r="AD259" s="101"/>
      <c r="AE259" s="103"/>
      <c r="AF259" s="105"/>
      <c r="AG259" s="254">
        <f>I259/'Budget Summary'!$D$25</f>
        <v>3719.5121951219517</v>
      </c>
    </row>
    <row r="260" spans="1:33" ht="15.75" customHeight="1" thickTop="1" thickBot="1" x14ac:dyDescent="0.25">
      <c r="A260" s="188" t="s">
        <v>109</v>
      </c>
      <c r="B260" s="116" t="s">
        <v>658</v>
      </c>
      <c r="C260" s="118"/>
      <c r="D260" s="117"/>
      <c r="E260" s="119"/>
      <c r="F260" s="189"/>
      <c r="G260" s="190"/>
      <c r="H260" s="190" t="s">
        <v>108</v>
      </c>
      <c r="I260" s="191">
        <f>SUM(I259+J259)</f>
        <v>61000</v>
      </c>
      <c r="J260" s="114">
        <v>0</v>
      </c>
      <c r="S260" s="35">
        <f t="shared" si="58"/>
        <v>0</v>
      </c>
      <c r="W260" s="36"/>
      <c r="X260" s="36"/>
      <c r="Z260" s="115" t="s">
        <v>109</v>
      </c>
      <c r="AA260" s="116" t="s">
        <v>658</v>
      </c>
      <c r="AB260" s="117"/>
      <c r="AC260" s="118"/>
      <c r="AD260" s="114"/>
      <c r="AE260" s="117"/>
      <c r="AF260" s="119"/>
      <c r="AG260" s="255">
        <f>I260/'Budget Summary'!$D$25</f>
        <v>3719.5121951219517</v>
      </c>
    </row>
    <row r="261" spans="1:33" ht="15.75" customHeight="1" thickTop="1" thickBot="1" x14ac:dyDescent="0.25">
      <c r="A261" s="188" t="s">
        <v>109</v>
      </c>
      <c r="B261" s="194" t="s">
        <v>659</v>
      </c>
      <c r="C261" s="195"/>
      <c r="D261" s="196"/>
      <c r="E261" s="197"/>
      <c r="F261" s="198"/>
      <c r="G261" s="199"/>
      <c r="H261" s="199" t="s">
        <v>108</v>
      </c>
      <c r="I261" s="200">
        <f>SUM(I260+I243+I219+I33+I39)</f>
        <v>7716086.4000000004</v>
      </c>
      <c r="J261" s="201">
        <v>0</v>
      </c>
      <c r="K261" s="19"/>
      <c r="L261" s="19"/>
      <c r="M261" s="19"/>
      <c r="N261" s="19"/>
      <c r="O261" s="19"/>
      <c r="P261" s="19"/>
      <c r="Q261" s="19"/>
      <c r="R261" s="19"/>
      <c r="S261" s="148">
        <f t="shared" si="58"/>
        <v>0</v>
      </c>
      <c r="T261" s="19"/>
      <c r="U261" s="19"/>
      <c r="V261" s="19" t="s">
        <v>660</v>
      </c>
      <c r="W261" s="20" t="s">
        <v>661</v>
      </c>
      <c r="X261" s="20"/>
      <c r="Y261" s="202"/>
      <c r="Z261" s="203" t="s">
        <v>109</v>
      </c>
      <c r="AA261" s="204" t="s">
        <v>659</v>
      </c>
      <c r="AB261" s="205"/>
      <c r="AC261" s="206"/>
      <c r="AD261" s="201"/>
      <c r="AE261" s="205"/>
      <c r="AF261" s="207"/>
      <c r="AG261" s="256">
        <f>I261/'Budget Summary'!$D$25</f>
        <v>470493.07317073178</v>
      </c>
    </row>
    <row r="262" spans="1:33" ht="15.75" customHeight="1" thickTop="1" x14ac:dyDescent="0.2">
      <c r="A262" s="208" t="s">
        <v>302</v>
      </c>
      <c r="B262" s="130" t="s">
        <v>662</v>
      </c>
      <c r="C262" s="131"/>
      <c r="D262" s="130"/>
      <c r="E262" s="132"/>
      <c r="F262" s="168"/>
      <c r="G262" s="169"/>
      <c r="H262" s="129"/>
      <c r="I262" s="170">
        <f>I264</f>
        <v>154321.728</v>
      </c>
      <c r="J262" s="128">
        <v>301854</v>
      </c>
      <c r="R262" s="9">
        <f>I262</f>
        <v>154321.728</v>
      </c>
      <c r="S262" s="35">
        <f t="shared" si="58"/>
        <v>154321.728</v>
      </c>
      <c r="W262" s="36"/>
      <c r="X262" s="36"/>
      <c r="Z262" s="129" t="s">
        <v>663</v>
      </c>
      <c r="AA262" s="130" t="s">
        <v>662</v>
      </c>
      <c r="AB262" s="130"/>
      <c r="AC262" s="131"/>
      <c r="AD262" s="128"/>
      <c r="AE262" s="130"/>
      <c r="AF262" s="132"/>
      <c r="AG262" s="250">
        <f>I262/'Budget Summary'!$D$25</f>
        <v>9409.8614634146343</v>
      </c>
    </row>
    <row r="263" spans="1:33" ht="33" customHeight="1" x14ac:dyDescent="0.2">
      <c r="A263" s="65"/>
      <c r="B263" s="63" t="s">
        <v>664</v>
      </c>
      <c r="C263" s="209"/>
      <c r="D263" s="65" t="s">
        <v>31</v>
      </c>
      <c r="E263" s="210">
        <v>0.02</v>
      </c>
      <c r="F263" s="177">
        <f>I261</f>
        <v>7716086.4000000004</v>
      </c>
      <c r="G263" s="178">
        <v>1</v>
      </c>
      <c r="H263" s="65" t="s">
        <v>226</v>
      </c>
      <c r="I263" s="179">
        <f>E263*F263*G263</f>
        <v>154321.728</v>
      </c>
      <c r="J263" s="80"/>
      <c r="S263" s="35">
        <f t="shared" si="58"/>
        <v>0</v>
      </c>
      <c r="W263" s="36"/>
      <c r="X263" s="36"/>
      <c r="Y263" s="5" t="s">
        <v>665</v>
      </c>
      <c r="Z263" s="65" t="s">
        <v>666</v>
      </c>
      <c r="AA263" s="63" t="s">
        <v>667</v>
      </c>
      <c r="AB263" s="63" t="s">
        <v>125</v>
      </c>
      <c r="AC263" s="209" t="s">
        <v>668</v>
      </c>
      <c r="AD263" s="65" t="s">
        <v>139</v>
      </c>
      <c r="AE263" s="65" t="s">
        <v>31</v>
      </c>
      <c r="AF263" s="210">
        <v>0.06</v>
      </c>
      <c r="AG263" s="257">
        <f>I263/'Budget Summary'!$D$25</f>
        <v>9409.8614634146343</v>
      </c>
    </row>
    <row r="264" spans="1:33" ht="15.75" customHeight="1" thickBot="1" x14ac:dyDescent="0.25">
      <c r="A264" s="102" t="s">
        <v>107</v>
      </c>
      <c r="B264" s="211"/>
      <c r="C264" s="104"/>
      <c r="D264" s="105"/>
      <c r="E264" s="105"/>
      <c r="F264" s="184"/>
      <c r="G264" s="185"/>
      <c r="H264" s="186" t="s">
        <v>108</v>
      </c>
      <c r="I264" s="187">
        <f>SUM(I263)</f>
        <v>154321.728</v>
      </c>
      <c r="J264" s="101">
        <v>301854</v>
      </c>
      <c r="S264" s="35">
        <f t="shared" si="58"/>
        <v>0</v>
      </c>
      <c r="W264" s="36"/>
      <c r="X264" s="36"/>
      <c r="Z264" s="102" t="s">
        <v>107</v>
      </c>
      <c r="AA264" s="211"/>
      <c r="AB264" s="211"/>
      <c r="AC264" s="104"/>
      <c r="AD264" s="105"/>
      <c r="AE264" s="105"/>
      <c r="AF264" s="105"/>
      <c r="AG264" s="254">
        <f>I264/'Budget Summary'!$D$25</f>
        <v>9409.8614634146343</v>
      </c>
    </row>
    <row r="265" spans="1:33" ht="15.75" customHeight="1" thickTop="1" x14ac:dyDescent="0.2">
      <c r="A265" s="208" t="s">
        <v>358</v>
      </c>
      <c r="B265" s="130" t="s">
        <v>669</v>
      </c>
      <c r="C265" s="131"/>
      <c r="D265" s="130"/>
      <c r="E265" s="132"/>
      <c r="F265" s="168"/>
      <c r="G265" s="169"/>
      <c r="H265" s="129"/>
      <c r="I265" s="170">
        <f>I268</f>
        <v>25103</v>
      </c>
      <c r="J265" s="128">
        <v>0</v>
      </c>
      <c r="L265" s="9">
        <f>I265</f>
        <v>25103</v>
      </c>
      <c r="S265" s="140">
        <f t="shared" si="58"/>
        <v>25103</v>
      </c>
      <c r="W265" s="36"/>
      <c r="X265" s="36"/>
      <c r="Z265" s="129" t="s">
        <v>670</v>
      </c>
      <c r="AA265" s="130" t="s">
        <v>669</v>
      </c>
      <c r="AB265" s="130"/>
      <c r="AC265" s="131"/>
      <c r="AD265" s="128"/>
      <c r="AE265" s="130"/>
      <c r="AF265" s="132"/>
      <c r="AG265" s="250">
        <f>I265/'Budget Summary'!$D$25</f>
        <v>1530.6707317073171</v>
      </c>
    </row>
    <row r="266" spans="1:33" ht="15.75" customHeight="1" x14ac:dyDescent="0.2">
      <c r="A266" s="65" t="s">
        <v>671</v>
      </c>
      <c r="B266" s="63" t="s">
        <v>672</v>
      </c>
      <c r="C266" s="64"/>
      <c r="D266" s="65" t="s">
        <v>31</v>
      </c>
      <c r="E266" s="212">
        <v>0.01</v>
      </c>
      <c r="F266" s="179">
        <v>2510300</v>
      </c>
      <c r="G266" s="178">
        <v>1</v>
      </c>
      <c r="H266" s="65"/>
      <c r="I266" s="177">
        <f>SUM(E266*F266*G266)</f>
        <v>25103</v>
      </c>
      <c r="J266" s="80">
        <v>0</v>
      </c>
      <c r="S266" s="35">
        <f t="shared" si="58"/>
        <v>0</v>
      </c>
      <c r="W266" s="36"/>
      <c r="X266" s="36"/>
      <c r="Z266" s="65" t="s">
        <v>673</v>
      </c>
      <c r="AA266" s="63" t="s">
        <v>672</v>
      </c>
      <c r="AB266" s="63"/>
      <c r="AC266" s="64"/>
      <c r="AD266" s="65"/>
      <c r="AE266" s="65" t="s">
        <v>31</v>
      </c>
      <c r="AF266" s="212">
        <v>0.01</v>
      </c>
      <c r="AG266" s="252">
        <f>I266/'Budget Summary'!$D$25</f>
        <v>1530.6707317073171</v>
      </c>
    </row>
    <row r="267" spans="1:33" ht="15.75" customHeight="1" x14ac:dyDescent="0.2">
      <c r="A267" s="65" t="s">
        <v>674</v>
      </c>
      <c r="B267" s="63" t="s">
        <v>675</v>
      </c>
      <c r="C267" s="64"/>
      <c r="D267" s="65" t="s">
        <v>31</v>
      </c>
      <c r="E267" s="90">
        <v>0</v>
      </c>
      <c r="F267" s="179">
        <v>0</v>
      </c>
      <c r="G267" s="178">
        <v>1</v>
      </c>
      <c r="H267" s="65" t="s">
        <v>226</v>
      </c>
      <c r="I267" s="177">
        <f>E267*F267*G267</f>
        <v>0</v>
      </c>
      <c r="J267" s="80">
        <v>0</v>
      </c>
      <c r="S267" s="35">
        <f t="shared" si="58"/>
        <v>0</v>
      </c>
      <c r="W267" s="36"/>
      <c r="X267" s="36"/>
      <c r="Z267" s="65" t="s">
        <v>676</v>
      </c>
      <c r="AA267" s="63" t="s">
        <v>677</v>
      </c>
      <c r="AB267" s="63" t="s">
        <v>125</v>
      </c>
      <c r="AC267" s="64"/>
      <c r="AD267" s="65" t="s">
        <v>219</v>
      </c>
      <c r="AE267" s="65" t="s">
        <v>31</v>
      </c>
      <c r="AF267" s="90">
        <v>0</v>
      </c>
      <c r="AG267" s="252">
        <f>I267/'Budget Summary'!$D$25</f>
        <v>0</v>
      </c>
    </row>
    <row r="268" spans="1:33" ht="15.75" customHeight="1" thickBot="1" x14ac:dyDescent="0.25">
      <c r="A268" s="102" t="s">
        <v>107</v>
      </c>
      <c r="B268" s="213"/>
      <c r="C268" s="104"/>
      <c r="D268" s="105"/>
      <c r="E268" s="105"/>
      <c r="F268" s="184"/>
      <c r="G268" s="185"/>
      <c r="H268" s="186" t="s">
        <v>108</v>
      </c>
      <c r="I268" s="187">
        <f>SUM(I266:I267)</f>
        <v>25103</v>
      </c>
      <c r="J268" s="101">
        <v>0</v>
      </c>
      <c r="S268" s="35">
        <f t="shared" si="58"/>
        <v>0</v>
      </c>
      <c r="W268" s="36"/>
      <c r="X268" s="36"/>
      <c r="Z268" s="102" t="s">
        <v>107</v>
      </c>
      <c r="AA268" s="213"/>
      <c r="AB268" s="213"/>
      <c r="AC268" s="104"/>
      <c r="AD268" s="105"/>
      <c r="AE268" s="105"/>
      <c r="AF268" s="105"/>
      <c r="AG268" s="254">
        <f>I268/'Budget Summary'!$D$25</f>
        <v>1530.6707317073171</v>
      </c>
    </row>
    <row r="269" spans="1:33" ht="15.75" customHeight="1" thickTop="1" x14ac:dyDescent="0.2">
      <c r="A269" s="208" t="s">
        <v>678</v>
      </c>
      <c r="B269" s="130" t="s">
        <v>679</v>
      </c>
      <c r="C269" s="131"/>
      <c r="D269" s="130"/>
      <c r="E269" s="132"/>
      <c r="F269" s="168"/>
      <c r="G269" s="169"/>
      <c r="H269" s="129"/>
      <c r="I269" s="170">
        <f>I272</f>
        <v>254488.86800000002</v>
      </c>
      <c r="J269" s="128">
        <v>0</v>
      </c>
      <c r="M269" s="9">
        <f>I269</f>
        <v>254488.86800000002</v>
      </c>
      <c r="S269" s="35">
        <f t="shared" si="58"/>
        <v>254488.86800000002</v>
      </c>
      <c r="W269" s="36"/>
      <c r="X269" s="36"/>
      <c r="Z269" s="129" t="s">
        <v>680</v>
      </c>
      <c r="AA269" s="130" t="s">
        <v>679</v>
      </c>
      <c r="AB269" s="130"/>
      <c r="AC269" s="131"/>
      <c r="AD269" s="128"/>
      <c r="AE269" s="130"/>
      <c r="AF269" s="132"/>
      <c r="AG269" s="250">
        <f>I269/'Budget Summary'!$D$25</f>
        <v>15517.613902439027</v>
      </c>
    </row>
    <row r="270" spans="1:33" ht="15.75" customHeight="1" x14ac:dyDescent="0.2">
      <c r="A270" s="65" t="s">
        <v>681</v>
      </c>
      <c r="B270" s="63" t="s">
        <v>682</v>
      </c>
      <c r="C270" s="64"/>
      <c r="D270" s="65" t="s">
        <v>31</v>
      </c>
      <c r="E270" s="90">
        <v>1</v>
      </c>
      <c r="F270" s="179">
        <f>I261</f>
        <v>7716086.4000000004</v>
      </c>
      <c r="G270" s="210">
        <v>0.02</v>
      </c>
      <c r="H270" s="176" t="s">
        <v>226</v>
      </c>
      <c r="I270" s="177">
        <f>SUM(E270*F270*G270)</f>
        <v>154321.728</v>
      </c>
      <c r="J270" s="214">
        <v>0</v>
      </c>
      <c r="K270" s="19"/>
      <c r="L270" s="19"/>
      <c r="M270" s="19"/>
      <c r="N270" s="19"/>
      <c r="O270" s="19"/>
      <c r="P270" s="19"/>
      <c r="Q270" s="19"/>
      <c r="R270" s="19"/>
      <c r="S270" s="148">
        <f t="shared" si="58"/>
        <v>0</v>
      </c>
      <c r="T270" s="19"/>
      <c r="U270" s="19"/>
      <c r="V270" s="19" t="s">
        <v>683</v>
      </c>
      <c r="W270" s="20" t="s">
        <v>684</v>
      </c>
      <c r="X270" s="215" t="s">
        <v>685</v>
      </c>
      <c r="Y270" s="202" t="s">
        <v>686</v>
      </c>
      <c r="Z270" s="152" t="s">
        <v>687</v>
      </c>
      <c r="AA270" s="150" t="s">
        <v>682</v>
      </c>
      <c r="AB270" s="150" t="s">
        <v>125</v>
      </c>
      <c r="AC270" s="151"/>
      <c r="AD270" s="152" t="s">
        <v>219</v>
      </c>
      <c r="AE270" s="152" t="s">
        <v>31</v>
      </c>
      <c r="AF270" s="216">
        <v>1</v>
      </c>
      <c r="AG270" s="252">
        <f>I270/'Budget Summary'!$D$25</f>
        <v>9409.8614634146343</v>
      </c>
    </row>
    <row r="271" spans="1:33" ht="15.75" customHeight="1" x14ac:dyDescent="0.2">
      <c r="A271" s="65" t="s">
        <v>688</v>
      </c>
      <c r="B271" s="63" t="s">
        <v>689</v>
      </c>
      <c r="C271" s="64"/>
      <c r="D271" s="65" t="s">
        <v>31</v>
      </c>
      <c r="E271" s="90">
        <v>2</v>
      </c>
      <c r="F271" s="217">
        <v>50000</v>
      </c>
      <c r="G271" s="178">
        <v>1</v>
      </c>
      <c r="H271" s="176" t="s">
        <v>226</v>
      </c>
      <c r="I271" s="177">
        <f>SUM(E271*F271*G271)+167.14</f>
        <v>100167.14</v>
      </c>
      <c r="J271" s="218">
        <v>0</v>
      </c>
      <c r="S271" s="35">
        <f t="shared" si="58"/>
        <v>0</v>
      </c>
      <c r="Z271" s="65" t="s">
        <v>690</v>
      </c>
      <c r="AA271" s="63" t="s">
        <v>689</v>
      </c>
      <c r="AB271" s="63" t="s">
        <v>125</v>
      </c>
      <c r="AC271" s="64"/>
      <c r="AD271" s="65" t="s">
        <v>219</v>
      </c>
      <c r="AE271" s="65" t="s">
        <v>31</v>
      </c>
      <c r="AF271" s="90">
        <v>1</v>
      </c>
      <c r="AG271" s="252">
        <f>I271/'Budget Summary'!$D$25</f>
        <v>6107.7524390243907</v>
      </c>
    </row>
    <row r="272" spans="1:33" ht="15.75" customHeight="1" thickBot="1" x14ac:dyDescent="0.25">
      <c r="A272" s="102" t="s">
        <v>107</v>
      </c>
      <c r="B272" s="103"/>
      <c r="C272" s="104"/>
      <c r="D272" s="105"/>
      <c r="E272" s="105"/>
      <c r="F272" s="184"/>
      <c r="G272" s="185"/>
      <c r="H272" s="186" t="s">
        <v>108</v>
      </c>
      <c r="I272" s="187">
        <f>SUM(I270:I271)</f>
        <v>254488.86800000002</v>
      </c>
      <c r="J272" s="101">
        <v>0</v>
      </c>
      <c r="S272" s="35">
        <f t="shared" si="58"/>
        <v>0</v>
      </c>
      <c r="W272" s="36"/>
      <c r="X272" s="36"/>
      <c r="Z272" s="102" t="s">
        <v>107</v>
      </c>
      <c r="AA272" s="103"/>
      <c r="AB272" s="103"/>
      <c r="AC272" s="104"/>
      <c r="AD272" s="105"/>
      <c r="AE272" s="105"/>
      <c r="AF272" s="105"/>
      <c r="AG272" s="254">
        <f>I272/'Budget Summary'!$D$25</f>
        <v>15517.613902439027</v>
      </c>
    </row>
    <row r="273" spans="1:33" ht="15.75" customHeight="1" thickTop="1" thickBot="1" x14ac:dyDescent="0.25">
      <c r="A273" s="188" t="s">
        <v>109</v>
      </c>
      <c r="B273" s="116" t="s">
        <v>691</v>
      </c>
      <c r="C273" s="118"/>
      <c r="D273" s="117"/>
      <c r="E273" s="119"/>
      <c r="F273" s="189"/>
      <c r="G273" s="190"/>
      <c r="H273" s="190" t="s">
        <v>108</v>
      </c>
      <c r="I273" s="191">
        <f>SUM(I262+I265+I269)</f>
        <v>433913.59600000002</v>
      </c>
      <c r="J273" s="114">
        <f>I264</f>
        <v>154321.728</v>
      </c>
      <c r="S273" s="35">
        <f t="shared" si="58"/>
        <v>0</v>
      </c>
      <c r="W273" s="36"/>
      <c r="X273" s="36"/>
      <c r="Z273" s="115" t="s">
        <v>109</v>
      </c>
      <c r="AA273" s="116" t="s">
        <v>691</v>
      </c>
      <c r="AB273" s="117"/>
      <c r="AC273" s="118"/>
      <c r="AD273" s="114"/>
      <c r="AE273" s="117"/>
      <c r="AF273" s="119"/>
      <c r="AG273" s="255">
        <f>I273/'Budget Summary'!$D$25</f>
        <v>26458.146097560981</v>
      </c>
    </row>
    <row r="274" spans="1:33" ht="15.75" customHeight="1" thickTop="1" thickBot="1" x14ac:dyDescent="0.25">
      <c r="A274" s="219" t="s">
        <v>692</v>
      </c>
      <c r="B274" s="220" t="s">
        <v>693</v>
      </c>
      <c r="C274" s="221"/>
      <c r="D274" s="222"/>
      <c r="E274" s="223"/>
      <c r="F274" s="224"/>
      <c r="G274" s="225"/>
      <c r="H274" s="226" t="s">
        <v>108</v>
      </c>
      <c r="I274" s="227">
        <f>SUM(I273+I261)</f>
        <v>8149999.9960000003</v>
      </c>
      <c r="J274" s="228">
        <f>J273</f>
        <v>154321.728</v>
      </c>
      <c r="L274" s="229" t="s">
        <v>694</v>
      </c>
      <c r="M274" s="229" t="s">
        <v>695</v>
      </c>
      <c r="N274" s="229" t="s">
        <v>696</v>
      </c>
      <c r="O274" s="229" t="s">
        <v>697</v>
      </c>
      <c r="P274" s="229" t="s">
        <v>698</v>
      </c>
      <c r="Q274" s="229" t="s">
        <v>699</v>
      </c>
      <c r="R274" s="229" t="s">
        <v>700</v>
      </c>
      <c r="S274" s="35">
        <f>SUM(S3:S273)</f>
        <v>7633524.9960000003</v>
      </c>
      <c r="W274" s="36"/>
      <c r="X274" s="36"/>
      <c r="Z274" s="37" t="s">
        <v>692</v>
      </c>
      <c r="AA274" s="220" t="s">
        <v>693</v>
      </c>
      <c r="AB274" s="222"/>
      <c r="AC274" s="221"/>
      <c r="AD274" s="228"/>
      <c r="AE274" s="222"/>
      <c r="AF274" s="223"/>
      <c r="AG274" s="258">
        <f>I274/'Budget Summary'!$D$25</f>
        <v>496951.21926829277</v>
      </c>
    </row>
    <row r="275" spans="1:33" ht="15.75" customHeight="1" thickTop="1" thickBot="1" x14ac:dyDescent="0.25">
      <c r="A275" s="103"/>
      <c r="B275" s="103"/>
      <c r="C275" s="230"/>
      <c r="D275" s="103"/>
      <c r="E275" s="231"/>
      <c r="F275" s="184"/>
      <c r="I275" s="232"/>
      <c r="J275" s="233">
        <v>0</v>
      </c>
      <c r="L275" s="5">
        <f t="shared" ref="L275:R275" si="66">SUM(L3:L273)</f>
        <v>140469.66666666669</v>
      </c>
      <c r="M275" s="5">
        <f t="shared" si="66"/>
        <v>1402688.868</v>
      </c>
      <c r="N275" s="9">
        <f t="shared" si="66"/>
        <v>4686490</v>
      </c>
      <c r="O275" s="5">
        <f t="shared" si="66"/>
        <v>206866.66666666669</v>
      </c>
      <c r="P275" s="5">
        <f t="shared" si="66"/>
        <v>176266.66666666669</v>
      </c>
      <c r="Q275" s="5">
        <f t="shared" si="66"/>
        <v>866421.4</v>
      </c>
      <c r="R275" s="5">
        <f t="shared" si="66"/>
        <v>154321.728</v>
      </c>
      <c r="S275" s="35">
        <f>SUM(L275:R275)</f>
        <v>7633524.9960000012</v>
      </c>
      <c r="W275" s="36"/>
      <c r="X275" s="36"/>
      <c r="Z275" s="103"/>
      <c r="AA275" s="103"/>
      <c r="AB275" s="103"/>
      <c r="AC275" s="230"/>
      <c r="AD275" s="103"/>
      <c r="AE275" s="103"/>
      <c r="AF275" s="231"/>
      <c r="AG275" s="232"/>
    </row>
    <row r="276" spans="1:33" ht="15.75" customHeight="1" thickTop="1" thickBot="1" x14ac:dyDescent="0.25">
      <c r="A276" s="103"/>
      <c r="B276" s="103"/>
      <c r="C276" s="230"/>
      <c r="D276" s="103"/>
      <c r="E276" s="231"/>
      <c r="F276" s="184"/>
      <c r="I276" s="232"/>
      <c r="J276" s="233">
        <f>J275-J274</f>
        <v>-154321.728</v>
      </c>
      <c r="S276" s="35"/>
      <c r="W276" s="36"/>
      <c r="X276" s="36"/>
      <c r="Y276" s="202" t="s">
        <v>701</v>
      </c>
      <c r="Z276" s="234"/>
      <c r="AA276" s="234"/>
      <c r="AB276" s="234"/>
      <c r="AC276" s="235"/>
      <c r="AD276" s="234"/>
      <c r="AE276" s="234"/>
      <c r="AF276" s="231"/>
      <c r="AG276" s="232"/>
    </row>
    <row r="277" spans="1:33" ht="15.75" customHeight="1" thickTop="1" x14ac:dyDescent="0.2">
      <c r="F277" s="232"/>
      <c r="I277" s="6"/>
      <c r="S277" s="35"/>
      <c r="W277" s="36"/>
      <c r="X277" s="36"/>
      <c r="AG277" s="6"/>
    </row>
    <row r="278" spans="1:33" ht="15.75" customHeight="1" x14ac:dyDescent="0.2">
      <c r="F278" s="232"/>
      <c r="I278" s="232"/>
      <c r="S278" s="35"/>
      <c r="W278" s="36"/>
      <c r="X278" s="36"/>
      <c r="AG278" s="232"/>
    </row>
    <row r="279" spans="1:33" ht="15.75" customHeight="1" x14ac:dyDescent="0.2">
      <c r="F279" s="232"/>
      <c r="I279" s="232"/>
      <c r="S279" s="35"/>
      <c r="W279" s="36"/>
      <c r="X279" s="36"/>
      <c r="AG279" s="232"/>
    </row>
    <row r="280" spans="1:33" ht="15.75" customHeight="1" x14ac:dyDescent="0.2">
      <c r="F280" s="232"/>
      <c r="I280" s="232"/>
      <c r="S280" s="35"/>
      <c r="W280" s="36"/>
      <c r="X280" s="36"/>
      <c r="AG280" s="232"/>
    </row>
    <row r="281" spans="1:33" ht="15.75" customHeight="1" x14ac:dyDescent="0.2">
      <c r="F281" s="232"/>
      <c r="I281" s="232"/>
      <c r="S281" s="35"/>
      <c r="W281" s="36"/>
      <c r="X281" s="36"/>
      <c r="AG281" s="232"/>
    </row>
    <row r="282" spans="1:33" ht="15.75" customHeight="1" x14ac:dyDescent="0.2">
      <c r="F282" s="232"/>
      <c r="I282" s="232"/>
      <c r="S282" s="35"/>
      <c r="W282" s="36"/>
      <c r="X282" s="36"/>
      <c r="AG282" s="232"/>
    </row>
    <row r="283" spans="1:33" ht="15.75" customHeight="1" x14ac:dyDescent="0.2">
      <c r="F283" s="232"/>
      <c r="I283" s="232"/>
      <c r="S283" s="35"/>
      <c r="W283" s="36"/>
      <c r="X283" s="36"/>
      <c r="AG283" s="232"/>
    </row>
    <row r="284" spans="1:33" ht="15.75" customHeight="1" x14ac:dyDescent="0.2">
      <c r="F284" s="232"/>
      <c r="I284" s="232"/>
      <c r="S284" s="35"/>
      <c r="W284" s="36"/>
      <c r="X284" s="36"/>
      <c r="AG284" s="232"/>
    </row>
    <row r="285" spans="1:33" ht="15.75" customHeight="1" x14ac:dyDescent="0.2">
      <c r="F285" s="232"/>
      <c r="I285" s="232"/>
      <c r="S285" s="35"/>
      <c r="W285" s="36"/>
      <c r="X285" s="36"/>
      <c r="AG285" s="232"/>
    </row>
    <row r="286" spans="1:33" ht="15.75" customHeight="1" x14ac:dyDescent="0.2">
      <c r="F286" s="232"/>
      <c r="I286" s="232"/>
      <c r="S286" s="35"/>
      <c r="W286" s="36"/>
      <c r="X286" s="36"/>
      <c r="AG286" s="232"/>
    </row>
    <row r="287" spans="1:33" ht="15.75" customHeight="1" x14ac:dyDescent="0.2">
      <c r="C287" s="236"/>
      <c r="D287" s="236"/>
      <c r="F287" s="232"/>
      <c r="I287" s="232"/>
      <c r="S287" s="35"/>
      <c r="W287" s="36"/>
      <c r="X287" s="36"/>
      <c r="AG287" s="232"/>
    </row>
    <row r="288" spans="1:33" ht="15.75" customHeight="1" x14ac:dyDescent="0.2">
      <c r="F288" s="232"/>
      <c r="I288" s="232"/>
      <c r="S288" s="35"/>
      <c r="W288" s="36"/>
      <c r="X288" s="36"/>
      <c r="AG288" s="232"/>
    </row>
    <row r="289" spans="6:33" ht="15.75" customHeight="1" x14ac:dyDescent="0.2">
      <c r="F289" s="232"/>
      <c r="I289" s="232"/>
      <c r="S289" s="35"/>
      <c r="W289" s="36"/>
      <c r="X289" s="36"/>
      <c r="AG289" s="232"/>
    </row>
    <row r="290" spans="6:33" ht="15.75" customHeight="1" x14ac:dyDescent="0.2">
      <c r="F290" s="232"/>
      <c r="I290" s="232"/>
      <c r="S290" s="35"/>
      <c r="W290" s="36"/>
      <c r="X290" s="36"/>
      <c r="AG290" s="232"/>
    </row>
    <row r="291" spans="6:33" ht="15.75" customHeight="1" x14ac:dyDescent="0.2">
      <c r="F291" s="232"/>
      <c r="I291" s="232"/>
      <c r="S291" s="35"/>
      <c r="W291" s="36"/>
      <c r="X291" s="36"/>
      <c r="AG291" s="232"/>
    </row>
    <row r="292" spans="6:33" ht="15.75" customHeight="1" x14ac:dyDescent="0.2">
      <c r="F292" s="232"/>
      <c r="I292" s="232"/>
      <c r="S292" s="35"/>
      <c r="W292" s="36"/>
      <c r="X292" s="36"/>
      <c r="AG292" s="232"/>
    </row>
    <row r="293" spans="6:33" ht="15.75" customHeight="1" x14ac:dyDescent="0.2">
      <c r="F293" s="232"/>
      <c r="I293" s="232"/>
      <c r="S293" s="35"/>
      <c r="W293" s="36"/>
      <c r="X293" s="36"/>
      <c r="AG293" s="232"/>
    </row>
    <row r="294" spans="6:33" ht="15.75" customHeight="1" x14ac:dyDescent="0.2">
      <c r="F294" s="232"/>
      <c r="I294" s="232"/>
      <c r="S294" s="35"/>
      <c r="W294" s="36"/>
      <c r="X294" s="36"/>
      <c r="AG294" s="232"/>
    </row>
    <row r="295" spans="6:33" ht="15.75" customHeight="1" x14ac:dyDescent="0.2">
      <c r="F295" s="232"/>
      <c r="I295" s="232"/>
      <c r="S295" s="35"/>
      <c r="W295" s="36"/>
      <c r="X295" s="36"/>
      <c r="AG295" s="232"/>
    </row>
    <row r="296" spans="6:33" ht="15.75" customHeight="1" x14ac:dyDescent="0.2">
      <c r="F296" s="232"/>
      <c r="I296" s="232"/>
      <c r="S296" s="35"/>
      <c r="W296" s="36"/>
      <c r="X296" s="36"/>
      <c r="AG296" s="232"/>
    </row>
    <row r="297" spans="6:33" ht="15.75" customHeight="1" x14ac:dyDescent="0.2">
      <c r="F297" s="232"/>
      <c r="I297" s="232"/>
      <c r="S297" s="35"/>
      <c r="W297" s="36"/>
      <c r="X297" s="36"/>
      <c r="AG297" s="232"/>
    </row>
    <row r="298" spans="6:33" ht="15.75" customHeight="1" x14ac:dyDescent="0.2">
      <c r="F298" s="232"/>
      <c r="I298" s="232"/>
      <c r="S298" s="35"/>
      <c r="W298" s="36"/>
      <c r="X298" s="36"/>
      <c r="AG298" s="232"/>
    </row>
    <row r="299" spans="6:33" ht="15.75" customHeight="1" x14ac:dyDescent="0.2">
      <c r="F299" s="232"/>
      <c r="I299" s="232"/>
      <c r="S299" s="35"/>
      <c r="W299" s="36"/>
      <c r="X299" s="36"/>
      <c r="AG299" s="232"/>
    </row>
    <row r="300" spans="6:33" ht="15.75" customHeight="1" x14ac:dyDescent="0.2">
      <c r="F300" s="232"/>
      <c r="I300" s="232"/>
      <c r="S300" s="35"/>
      <c r="W300" s="36"/>
      <c r="X300" s="36"/>
      <c r="AG300" s="232"/>
    </row>
    <row r="301" spans="6:33" ht="15.75" customHeight="1" x14ac:dyDescent="0.2">
      <c r="F301" s="232"/>
      <c r="I301" s="232"/>
      <c r="S301" s="35"/>
      <c r="W301" s="36"/>
      <c r="X301" s="36"/>
      <c r="AG301" s="232"/>
    </row>
    <row r="302" spans="6:33" ht="15.75" customHeight="1" x14ac:dyDescent="0.2">
      <c r="F302" s="232"/>
      <c r="I302" s="232"/>
      <c r="S302" s="35"/>
      <c r="W302" s="36"/>
      <c r="X302" s="36"/>
      <c r="AG302" s="232"/>
    </row>
    <row r="303" spans="6:33" ht="15.75" customHeight="1" x14ac:dyDescent="0.2">
      <c r="F303" s="232"/>
      <c r="I303" s="232"/>
      <c r="S303" s="35"/>
      <c r="W303" s="36"/>
      <c r="X303" s="36"/>
      <c r="AG303" s="232"/>
    </row>
    <row r="304" spans="6:33" ht="15.75" customHeight="1" x14ac:dyDescent="0.2">
      <c r="F304" s="232"/>
      <c r="I304" s="232"/>
      <c r="S304" s="35"/>
      <c r="W304" s="36"/>
      <c r="X304" s="36"/>
      <c r="AG304" s="232"/>
    </row>
    <row r="305" spans="6:33" ht="15.75" customHeight="1" x14ac:dyDescent="0.2">
      <c r="F305" s="232"/>
      <c r="I305" s="232"/>
      <c r="S305" s="35"/>
      <c r="W305" s="36"/>
      <c r="X305" s="36"/>
      <c r="AG305" s="232"/>
    </row>
    <row r="306" spans="6:33" ht="15.75" customHeight="1" x14ac:dyDescent="0.2">
      <c r="F306" s="232"/>
      <c r="I306" s="232"/>
      <c r="S306" s="35"/>
      <c r="W306" s="36"/>
      <c r="X306" s="36"/>
      <c r="AG306" s="232"/>
    </row>
    <row r="307" spans="6:33" ht="15.75" customHeight="1" x14ac:dyDescent="0.2">
      <c r="F307" s="232"/>
      <c r="I307" s="232"/>
      <c r="S307" s="35"/>
      <c r="W307" s="36"/>
      <c r="X307" s="36"/>
      <c r="AG307" s="232"/>
    </row>
    <row r="308" spans="6:33" ht="15.75" customHeight="1" x14ac:dyDescent="0.2">
      <c r="F308" s="232"/>
      <c r="I308" s="232"/>
      <c r="S308" s="35"/>
      <c r="W308" s="36"/>
      <c r="X308" s="36"/>
      <c r="AG308" s="232"/>
    </row>
    <row r="309" spans="6:33" ht="15.75" customHeight="1" x14ac:dyDescent="0.2">
      <c r="F309" s="232"/>
      <c r="I309" s="232"/>
      <c r="S309" s="35"/>
      <c r="W309" s="36"/>
      <c r="X309" s="36"/>
      <c r="AG309" s="232"/>
    </row>
    <row r="310" spans="6:33" ht="15.75" customHeight="1" x14ac:dyDescent="0.2">
      <c r="F310" s="232"/>
      <c r="I310" s="232"/>
      <c r="S310" s="35"/>
      <c r="W310" s="36"/>
      <c r="X310" s="36"/>
      <c r="AG310" s="232"/>
    </row>
    <row r="311" spans="6:33" ht="15.75" customHeight="1" x14ac:dyDescent="0.2">
      <c r="F311" s="232"/>
      <c r="I311" s="232"/>
      <c r="S311" s="35"/>
      <c r="W311" s="36"/>
      <c r="X311" s="36"/>
      <c r="AG311" s="232"/>
    </row>
    <row r="312" spans="6:33" ht="15.75" customHeight="1" x14ac:dyDescent="0.2">
      <c r="F312" s="232"/>
      <c r="I312" s="232"/>
      <c r="S312" s="35"/>
      <c r="W312" s="36"/>
      <c r="X312" s="36"/>
      <c r="AG312" s="232"/>
    </row>
    <row r="313" spans="6:33" ht="15.75" customHeight="1" x14ac:dyDescent="0.2">
      <c r="F313" s="232"/>
      <c r="I313" s="232"/>
      <c r="S313" s="35"/>
      <c r="W313" s="36"/>
      <c r="X313" s="36"/>
      <c r="AG313" s="232"/>
    </row>
    <row r="314" spans="6:33" ht="15.75" customHeight="1" x14ac:dyDescent="0.2">
      <c r="F314" s="232"/>
      <c r="I314" s="232"/>
      <c r="S314" s="35"/>
      <c r="W314" s="36"/>
      <c r="X314" s="36"/>
      <c r="AG314" s="232"/>
    </row>
    <row r="315" spans="6:33" ht="15.75" customHeight="1" x14ac:dyDescent="0.2">
      <c r="F315" s="232"/>
      <c r="I315" s="232"/>
      <c r="S315" s="35"/>
      <c r="W315" s="36"/>
      <c r="X315" s="36"/>
      <c r="AG315" s="232"/>
    </row>
    <row r="316" spans="6:33" ht="15.75" customHeight="1" x14ac:dyDescent="0.2">
      <c r="F316" s="232"/>
      <c r="I316" s="232"/>
      <c r="S316" s="35"/>
      <c r="W316" s="36"/>
      <c r="X316" s="36"/>
      <c r="AG316" s="232"/>
    </row>
    <row r="317" spans="6:33" ht="15.75" customHeight="1" x14ac:dyDescent="0.2">
      <c r="F317" s="232"/>
      <c r="I317" s="232"/>
      <c r="S317" s="35"/>
      <c r="W317" s="36"/>
      <c r="X317" s="36"/>
      <c r="AG317" s="232"/>
    </row>
    <row r="318" spans="6:33" ht="15.75" customHeight="1" x14ac:dyDescent="0.2">
      <c r="F318" s="232"/>
      <c r="I318" s="232"/>
      <c r="S318" s="35"/>
      <c r="W318" s="36"/>
      <c r="X318" s="36"/>
      <c r="AG318" s="232"/>
    </row>
    <row r="319" spans="6:33" ht="15.75" customHeight="1" x14ac:dyDescent="0.2">
      <c r="F319" s="232"/>
      <c r="I319" s="232"/>
      <c r="S319" s="35"/>
      <c r="W319" s="36"/>
      <c r="X319" s="36"/>
      <c r="AG319" s="232"/>
    </row>
    <row r="320" spans="6:33" ht="15.75" customHeight="1" x14ac:dyDescent="0.2">
      <c r="F320" s="232"/>
      <c r="I320" s="232"/>
      <c r="S320" s="35"/>
      <c r="W320" s="36"/>
      <c r="X320" s="36"/>
      <c r="AG320" s="232"/>
    </row>
    <row r="321" spans="6:33" ht="15.75" customHeight="1" x14ac:dyDescent="0.2">
      <c r="F321" s="232"/>
      <c r="I321" s="232"/>
      <c r="S321" s="35"/>
      <c r="W321" s="36"/>
      <c r="X321" s="36"/>
      <c r="AG321" s="232"/>
    </row>
    <row r="322" spans="6:33" ht="15.75" customHeight="1" x14ac:dyDescent="0.2">
      <c r="F322" s="232"/>
      <c r="I322" s="232"/>
      <c r="S322" s="35"/>
      <c r="W322" s="36"/>
      <c r="X322" s="36"/>
      <c r="AG322" s="232"/>
    </row>
    <row r="323" spans="6:33" ht="15.75" customHeight="1" x14ac:dyDescent="0.2">
      <c r="F323" s="232"/>
      <c r="I323" s="232"/>
      <c r="S323" s="35"/>
      <c r="W323" s="36"/>
      <c r="X323" s="36"/>
      <c r="AG323" s="232"/>
    </row>
    <row r="324" spans="6:33" ht="15.75" customHeight="1" x14ac:dyDescent="0.2">
      <c r="F324" s="232"/>
      <c r="I324" s="232"/>
      <c r="S324" s="35"/>
      <c r="W324" s="36"/>
      <c r="X324" s="36"/>
      <c r="AG324" s="232"/>
    </row>
    <row r="325" spans="6:33" ht="15.75" customHeight="1" x14ac:dyDescent="0.2">
      <c r="F325" s="232"/>
      <c r="I325" s="232"/>
      <c r="S325" s="35"/>
      <c r="W325" s="36"/>
      <c r="X325" s="36"/>
      <c r="AG325" s="232"/>
    </row>
    <row r="326" spans="6:33" ht="15.75" customHeight="1" x14ac:dyDescent="0.2">
      <c r="F326" s="232"/>
      <c r="I326" s="232"/>
      <c r="S326" s="35"/>
      <c r="W326" s="36"/>
      <c r="X326" s="36"/>
      <c r="AG326" s="232"/>
    </row>
    <row r="327" spans="6:33" ht="15.75" customHeight="1" x14ac:dyDescent="0.2">
      <c r="F327" s="232"/>
      <c r="I327" s="232"/>
      <c r="S327" s="35"/>
      <c r="W327" s="36"/>
      <c r="X327" s="36"/>
      <c r="AG327" s="232"/>
    </row>
    <row r="328" spans="6:33" ht="15.75" customHeight="1" x14ac:dyDescent="0.2">
      <c r="F328" s="232"/>
      <c r="I328" s="232"/>
      <c r="S328" s="35"/>
      <c r="W328" s="36"/>
      <c r="X328" s="36"/>
      <c r="AG328" s="232"/>
    </row>
    <row r="329" spans="6:33" ht="15.75" customHeight="1" x14ac:dyDescent="0.2">
      <c r="F329" s="232"/>
      <c r="I329" s="232"/>
      <c r="S329" s="35"/>
      <c r="W329" s="36"/>
      <c r="X329" s="36"/>
      <c r="AG329" s="232"/>
    </row>
    <row r="330" spans="6:33" ht="15.75" customHeight="1" x14ac:dyDescent="0.2">
      <c r="F330" s="232"/>
      <c r="I330" s="232"/>
      <c r="S330" s="35"/>
      <c r="W330" s="36"/>
      <c r="X330" s="36"/>
      <c r="AG330" s="232"/>
    </row>
    <row r="331" spans="6:33" ht="15.75" customHeight="1" x14ac:dyDescent="0.2">
      <c r="F331" s="232"/>
      <c r="I331" s="232"/>
      <c r="S331" s="35"/>
      <c r="W331" s="36"/>
      <c r="X331" s="36"/>
      <c r="AG331" s="232"/>
    </row>
    <row r="332" spans="6:33" ht="15.75" customHeight="1" x14ac:dyDescent="0.2">
      <c r="F332" s="232"/>
      <c r="I332" s="232"/>
      <c r="S332" s="35"/>
      <c r="W332" s="36"/>
      <c r="X332" s="36"/>
      <c r="AG332" s="232"/>
    </row>
    <row r="333" spans="6:33" ht="15.75" customHeight="1" x14ac:dyDescent="0.2">
      <c r="F333" s="232"/>
      <c r="I333" s="232"/>
      <c r="S333" s="35"/>
      <c r="W333" s="36"/>
      <c r="X333" s="36"/>
      <c r="AG333" s="232"/>
    </row>
    <row r="334" spans="6:33" ht="15.75" customHeight="1" x14ac:dyDescent="0.2">
      <c r="F334" s="232"/>
      <c r="I334" s="232"/>
      <c r="S334" s="35"/>
      <c r="W334" s="36"/>
      <c r="X334" s="36"/>
      <c r="AG334" s="232"/>
    </row>
    <row r="335" spans="6:33" ht="15.75" customHeight="1" x14ac:dyDescent="0.2">
      <c r="F335" s="232"/>
      <c r="I335" s="232"/>
      <c r="S335" s="35"/>
      <c r="W335" s="36"/>
      <c r="X335" s="36"/>
      <c r="AG335" s="232"/>
    </row>
    <row r="336" spans="6:33" ht="15.75" customHeight="1" x14ac:dyDescent="0.2">
      <c r="F336" s="232"/>
      <c r="I336" s="232"/>
      <c r="S336" s="35"/>
      <c r="W336" s="36"/>
      <c r="X336" s="36"/>
      <c r="AG336" s="232"/>
    </row>
    <row r="337" spans="6:33" ht="15.75" customHeight="1" x14ac:dyDescent="0.2">
      <c r="F337" s="232"/>
      <c r="I337" s="232"/>
      <c r="S337" s="35"/>
      <c r="W337" s="36"/>
      <c r="X337" s="36"/>
      <c r="AG337" s="232"/>
    </row>
    <row r="338" spans="6:33" ht="15.75" customHeight="1" x14ac:dyDescent="0.2">
      <c r="F338" s="232"/>
      <c r="I338" s="232"/>
      <c r="S338" s="35"/>
      <c r="W338" s="36"/>
      <c r="X338" s="36"/>
      <c r="AG338" s="232"/>
    </row>
    <row r="339" spans="6:33" ht="15.75" customHeight="1" x14ac:dyDescent="0.2">
      <c r="F339" s="232"/>
      <c r="I339" s="232"/>
      <c r="S339" s="35"/>
      <c r="W339" s="36"/>
      <c r="X339" s="36"/>
      <c r="AG339" s="232"/>
    </row>
    <row r="340" spans="6:33" ht="15.75" customHeight="1" x14ac:dyDescent="0.2">
      <c r="F340" s="232"/>
      <c r="I340" s="232"/>
      <c r="S340" s="35"/>
      <c r="W340" s="36"/>
      <c r="X340" s="36"/>
      <c r="AG340" s="232"/>
    </row>
    <row r="341" spans="6:33" ht="15.75" customHeight="1" x14ac:dyDescent="0.2">
      <c r="F341" s="232"/>
      <c r="I341" s="232"/>
      <c r="S341" s="35"/>
      <c r="W341" s="36"/>
      <c r="X341" s="36"/>
      <c r="AG341" s="232"/>
    </row>
    <row r="342" spans="6:33" ht="15.75" customHeight="1" x14ac:dyDescent="0.2">
      <c r="F342" s="232"/>
      <c r="I342" s="232"/>
      <c r="S342" s="35"/>
      <c r="W342" s="36"/>
      <c r="X342" s="36"/>
      <c r="AG342" s="232"/>
    </row>
    <row r="343" spans="6:33" ht="15.75" customHeight="1" x14ac:dyDescent="0.2">
      <c r="F343" s="232"/>
      <c r="I343" s="232"/>
      <c r="S343" s="35"/>
      <c r="W343" s="36"/>
      <c r="X343" s="36"/>
      <c r="AG343" s="232"/>
    </row>
    <row r="344" spans="6:33" ht="15.75" customHeight="1" x14ac:dyDescent="0.2">
      <c r="F344" s="232"/>
      <c r="I344" s="232"/>
      <c r="S344" s="35"/>
      <c r="W344" s="36"/>
      <c r="X344" s="36"/>
      <c r="AG344" s="232"/>
    </row>
    <row r="345" spans="6:33" ht="15.75" customHeight="1" x14ac:dyDescent="0.2">
      <c r="F345" s="232"/>
      <c r="I345" s="232"/>
      <c r="S345" s="35"/>
      <c r="W345" s="36"/>
      <c r="X345" s="36"/>
      <c r="AG345" s="232"/>
    </row>
    <row r="346" spans="6:33" ht="15.75" customHeight="1" x14ac:dyDescent="0.2">
      <c r="F346" s="232"/>
      <c r="I346" s="232"/>
      <c r="S346" s="35"/>
      <c r="W346" s="36"/>
      <c r="X346" s="36"/>
      <c r="AG346" s="232"/>
    </row>
    <row r="347" spans="6:33" ht="15.75" customHeight="1" x14ac:dyDescent="0.2">
      <c r="F347" s="232"/>
      <c r="I347" s="232"/>
      <c r="S347" s="35"/>
      <c r="W347" s="36"/>
      <c r="X347" s="36"/>
      <c r="AG347" s="232"/>
    </row>
    <row r="348" spans="6:33" ht="15.75" customHeight="1" x14ac:dyDescent="0.2">
      <c r="F348" s="232"/>
      <c r="I348" s="232"/>
      <c r="S348" s="35"/>
      <c r="W348" s="36"/>
      <c r="X348" s="36"/>
      <c r="AG348" s="232"/>
    </row>
    <row r="349" spans="6:33" ht="15.75" customHeight="1" x14ac:dyDescent="0.2">
      <c r="F349" s="232"/>
      <c r="I349" s="232"/>
      <c r="S349" s="35"/>
      <c r="W349" s="36"/>
      <c r="X349" s="36"/>
      <c r="AG349" s="232"/>
    </row>
    <row r="350" spans="6:33" ht="15.75" customHeight="1" x14ac:dyDescent="0.2">
      <c r="F350" s="232"/>
      <c r="I350" s="232"/>
      <c r="S350" s="35"/>
      <c r="W350" s="36"/>
      <c r="X350" s="36"/>
      <c r="AG350" s="232"/>
    </row>
    <row r="351" spans="6:33" ht="15.75" customHeight="1" x14ac:dyDescent="0.2">
      <c r="F351" s="232"/>
      <c r="I351" s="232"/>
      <c r="S351" s="35"/>
      <c r="W351" s="36"/>
      <c r="X351" s="36"/>
      <c r="AG351" s="232"/>
    </row>
    <row r="352" spans="6:33" ht="15.75" customHeight="1" x14ac:dyDescent="0.2">
      <c r="F352" s="232"/>
      <c r="I352" s="232"/>
      <c r="S352" s="35"/>
      <c r="W352" s="36"/>
      <c r="X352" s="36"/>
      <c r="AG352" s="232"/>
    </row>
    <row r="353" spans="6:33" ht="15.75" customHeight="1" x14ac:dyDescent="0.2">
      <c r="F353" s="232"/>
      <c r="I353" s="232"/>
      <c r="S353" s="35"/>
      <c r="W353" s="36"/>
      <c r="X353" s="36"/>
      <c r="AG353" s="232"/>
    </row>
    <row r="354" spans="6:33" ht="15.75" customHeight="1" x14ac:dyDescent="0.2">
      <c r="F354" s="232"/>
      <c r="I354" s="232"/>
      <c r="S354" s="35"/>
      <c r="W354" s="36"/>
      <c r="X354" s="36"/>
      <c r="AG354" s="232"/>
    </row>
    <row r="355" spans="6:33" ht="15.75" customHeight="1" x14ac:dyDescent="0.2">
      <c r="F355" s="232"/>
      <c r="I355" s="232"/>
      <c r="S355" s="35"/>
      <c r="W355" s="36"/>
      <c r="X355" s="36"/>
      <c r="AG355" s="232"/>
    </row>
    <row r="356" spans="6:33" ht="15.75" customHeight="1" x14ac:dyDescent="0.2">
      <c r="F356" s="232"/>
      <c r="I356" s="232"/>
      <c r="S356" s="35"/>
      <c r="W356" s="36"/>
      <c r="X356" s="36"/>
      <c r="AG356" s="232"/>
    </row>
    <row r="357" spans="6:33" ht="15.75" customHeight="1" x14ac:dyDescent="0.2">
      <c r="F357" s="232"/>
      <c r="I357" s="232"/>
      <c r="S357" s="35"/>
      <c r="W357" s="36"/>
      <c r="X357" s="36"/>
      <c r="AG357" s="232"/>
    </row>
    <row r="358" spans="6:33" ht="15.75" customHeight="1" x14ac:dyDescent="0.2">
      <c r="F358" s="232"/>
      <c r="I358" s="232"/>
      <c r="S358" s="35"/>
      <c r="W358" s="36"/>
      <c r="X358" s="36"/>
      <c r="AG358" s="232"/>
    </row>
    <row r="359" spans="6:33" ht="15.75" customHeight="1" x14ac:dyDescent="0.2">
      <c r="F359" s="232"/>
      <c r="I359" s="232"/>
      <c r="S359" s="35"/>
      <c r="W359" s="36"/>
      <c r="X359" s="36"/>
      <c r="AG359" s="232"/>
    </row>
    <row r="360" spans="6:33" ht="15.75" customHeight="1" x14ac:dyDescent="0.2">
      <c r="F360" s="232"/>
      <c r="I360" s="232"/>
      <c r="S360" s="35"/>
      <c r="W360" s="36"/>
      <c r="X360" s="36"/>
      <c r="AG360" s="232"/>
    </row>
    <row r="361" spans="6:33" ht="15.75" customHeight="1" x14ac:dyDescent="0.2">
      <c r="F361" s="232"/>
      <c r="I361" s="232"/>
      <c r="S361" s="35"/>
      <c r="W361" s="36"/>
      <c r="X361" s="36"/>
      <c r="AG361" s="232"/>
    </row>
    <row r="362" spans="6:33" ht="15.75" customHeight="1" x14ac:dyDescent="0.2">
      <c r="F362" s="232"/>
      <c r="I362" s="232"/>
      <c r="S362" s="35"/>
      <c r="W362" s="36"/>
      <c r="X362" s="36"/>
      <c r="AG362" s="232"/>
    </row>
    <row r="363" spans="6:33" ht="15.75" customHeight="1" x14ac:dyDescent="0.2">
      <c r="F363" s="232"/>
      <c r="I363" s="232"/>
      <c r="S363" s="35"/>
      <c r="W363" s="36"/>
      <c r="X363" s="36"/>
      <c r="AG363" s="232"/>
    </row>
    <row r="364" spans="6:33" ht="15.75" customHeight="1" x14ac:dyDescent="0.2">
      <c r="F364" s="232"/>
      <c r="I364" s="232"/>
      <c r="S364" s="35"/>
      <c r="W364" s="36"/>
      <c r="X364" s="36"/>
      <c r="AG364" s="232"/>
    </row>
    <row r="365" spans="6:33" ht="15.75" customHeight="1" x14ac:dyDescent="0.2">
      <c r="F365" s="232"/>
      <c r="I365" s="232"/>
      <c r="S365" s="35"/>
      <c r="W365" s="36"/>
      <c r="X365" s="36"/>
      <c r="AG365" s="232"/>
    </row>
    <row r="366" spans="6:33" ht="15.75" customHeight="1" x14ac:dyDescent="0.2">
      <c r="F366" s="232"/>
      <c r="I366" s="232"/>
      <c r="S366" s="35"/>
      <c r="W366" s="36"/>
      <c r="X366" s="36"/>
      <c r="AG366" s="232"/>
    </row>
    <row r="367" spans="6:33" ht="15.75" customHeight="1" x14ac:dyDescent="0.2">
      <c r="F367" s="232"/>
      <c r="I367" s="232"/>
      <c r="S367" s="35"/>
      <c r="W367" s="36"/>
      <c r="X367" s="36"/>
      <c r="AG367" s="232"/>
    </row>
    <row r="368" spans="6:33" ht="15.75" customHeight="1" x14ac:dyDescent="0.2">
      <c r="F368" s="232"/>
      <c r="I368" s="232"/>
      <c r="S368" s="35"/>
      <c r="W368" s="36"/>
      <c r="X368" s="36"/>
      <c r="AG368" s="232"/>
    </row>
    <row r="369" spans="6:33" ht="15.75" customHeight="1" x14ac:dyDescent="0.2">
      <c r="F369" s="232"/>
      <c r="I369" s="232"/>
      <c r="S369" s="35"/>
      <c r="W369" s="36"/>
      <c r="X369" s="36"/>
      <c r="AG369" s="232"/>
    </row>
    <row r="370" spans="6:33" ht="15.75" customHeight="1" x14ac:dyDescent="0.2">
      <c r="F370" s="232"/>
      <c r="I370" s="232"/>
      <c r="S370" s="35"/>
      <c r="W370" s="36"/>
      <c r="X370" s="36"/>
      <c r="AG370" s="232"/>
    </row>
    <row r="371" spans="6:33" ht="15.75" customHeight="1" x14ac:dyDescent="0.2">
      <c r="F371" s="232"/>
      <c r="I371" s="232"/>
      <c r="S371" s="35"/>
      <c r="W371" s="36"/>
      <c r="X371" s="36"/>
      <c r="AG371" s="232"/>
    </row>
    <row r="372" spans="6:33" ht="15.75" customHeight="1" x14ac:dyDescent="0.2">
      <c r="F372" s="232"/>
      <c r="I372" s="232"/>
      <c r="S372" s="35"/>
      <c r="W372" s="36"/>
      <c r="X372" s="36"/>
      <c r="AG372" s="232"/>
    </row>
    <row r="373" spans="6:33" ht="15.75" customHeight="1" x14ac:dyDescent="0.2">
      <c r="F373" s="232"/>
      <c r="I373" s="232"/>
      <c r="S373" s="35"/>
      <c r="W373" s="36"/>
      <c r="X373" s="36"/>
      <c r="AG373" s="232"/>
    </row>
    <row r="374" spans="6:33" ht="15.75" customHeight="1" x14ac:dyDescent="0.2">
      <c r="F374" s="232"/>
      <c r="I374" s="232"/>
      <c r="S374" s="35"/>
      <c r="W374" s="36"/>
      <c r="X374" s="36"/>
      <c r="AG374" s="232"/>
    </row>
    <row r="375" spans="6:33" ht="15.75" customHeight="1" x14ac:dyDescent="0.2">
      <c r="F375" s="232"/>
      <c r="I375" s="232"/>
      <c r="S375" s="35"/>
      <c r="W375" s="36"/>
      <c r="X375" s="36"/>
      <c r="AG375" s="232"/>
    </row>
    <row r="376" spans="6:33" ht="15.75" customHeight="1" x14ac:dyDescent="0.2">
      <c r="F376" s="232"/>
      <c r="I376" s="232"/>
      <c r="S376" s="35"/>
      <c r="W376" s="36"/>
      <c r="X376" s="36"/>
      <c r="AG376" s="232"/>
    </row>
    <row r="377" spans="6:33" ht="15.75" customHeight="1" x14ac:dyDescent="0.2">
      <c r="F377" s="232"/>
      <c r="I377" s="232"/>
      <c r="S377" s="35"/>
      <c r="W377" s="36"/>
      <c r="X377" s="36"/>
      <c r="AG377" s="232"/>
    </row>
    <row r="378" spans="6:33" ht="15.75" customHeight="1" x14ac:dyDescent="0.2">
      <c r="F378" s="232"/>
      <c r="I378" s="232"/>
      <c r="S378" s="35"/>
      <c r="W378" s="36"/>
      <c r="X378" s="36"/>
      <c r="AG378" s="232"/>
    </row>
    <row r="379" spans="6:33" ht="15.75" customHeight="1" x14ac:dyDescent="0.2">
      <c r="F379" s="232"/>
      <c r="I379" s="232"/>
      <c r="S379" s="35"/>
      <c r="W379" s="36"/>
      <c r="X379" s="36"/>
      <c r="AG379" s="232"/>
    </row>
    <row r="380" spans="6:33" ht="15.75" customHeight="1" x14ac:dyDescent="0.2">
      <c r="F380" s="232"/>
      <c r="I380" s="232"/>
      <c r="S380" s="35"/>
      <c r="W380" s="36"/>
      <c r="X380" s="36"/>
      <c r="AG380" s="232"/>
    </row>
    <row r="381" spans="6:33" ht="15.75" customHeight="1" x14ac:dyDescent="0.2">
      <c r="F381" s="232"/>
      <c r="I381" s="232"/>
      <c r="S381" s="35"/>
      <c r="W381" s="36"/>
      <c r="X381" s="36"/>
      <c r="AG381" s="232"/>
    </row>
    <row r="382" spans="6:33" ht="15.75" customHeight="1" x14ac:dyDescent="0.2">
      <c r="F382" s="232"/>
      <c r="I382" s="232"/>
      <c r="S382" s="35"/>
      <c r="W382" s="36"/>
      <c r="X382" s="36"/>
      <c r="AG382" s="232"/>
    </row>
    <row r="383" spans="6:33" ht="15.75" customHeight="1" x14ac:dyDescent="0.2">
      <c r="F383" s="232"/>
      <c r="I383" s="232"/>
      <c r="S383" s="35"/>
      <c r="W383" s="36"/>
      <c r="X383" s="36"/>
      <c r="AG383" s="232"/>
    </row>
    <row r="384" spans="6:33" ht="15.75" customHeight="1" x14ac:dyDescent="0.2">
      <c r="F384" s="232"/>
      <c r="I384" s="232"/>
      <c r="S384" s="35"/>
      <c r="W384" s="36"/>
      <c r="X384" s="36"/>
      <c r="AG384" s="232"/>
    </row>
    <row r="385" spans="6:33" ht="15.75" customHeight="1" x14ac:dyDescent="0.2">
      <c r="F385" s="232"/>
      <c r="I385" s="232"/>
      <c r="S385" s="35"/>
      <c r="W385" s="36"/>
      <c r="X385" s="36"/>
      <c r="AG385" s="232"/>
    </row>
    <row r="386" spans="6:33" ht="15.75" customHeight="1" x14ac:dyDescent="0.2">
      <c r="F386" s="232"/>
      <c r="I386" s="232"/>
      <c r="S386" s="35"/>
      <c r="W386" s="36"/>
      <c r="X386" s="36"/>
      <c r="AG386" s="232"/>
    </row>
    <row r="387" spans="6:33" ht="15.75" customHeight="1" x14ac:dyDescent="0.2">
      <c r="F387" s="232"/>
      <c r="I387" s="232"/>
      <c r="S387" s="35"/>
      <c r="W387" s="36"/>
      <c r="X387" s="36"/>
      <c r="AG387" s="232"/>
    </row>
    <row r="388" spans="6:33" ht="15.75" customHeight="1" x14ac:dyDescent="0.2">
      <c r="F388" s="232"/>
      <c r="I388" s="232"/>
      <c r="S388" s="35"/>
      <c r="W388" s="36"/>
      <c r="X388" s="36"/>
      <c r="AG388" s="232"/>
    </row>
    <row r="389" spans="6:33" ht="15.75" customHeight="1" x14ac:dyDescent="0.2">
      <c r="F389" s="232"/>
      <c r="I389" s="232"/>
      <c r="S389" s="35"/>
      <c r="W389" s="36"/>
      <c r="X389" s="36"/>
      <c r="AG389" s="232"/>
    </row>
    <row r="390" spans="6:33" ht="15.75" customHeight="1" x14ac:dyDescent="0.2">
      <c r="F390" s="232"/>
      <c r="I390" s="232"/>
      <c r="S390" s="35"/>
      <c r="W390" s="36"/>
      <c r="X390" s="36"/>
      <c r="AG390" s="232"/>
    </row>
    <row r="391" spans="6:33" ht="15.75" customHeight="1" x14ac:dyDescent="0.2">
      <c r="F391" s="232"/>
      <c r="I391" s="232"/>
      <c r="S391" s="35"/>
      <c r="W391" s="36"/>
      <c r="X391" s="36"/>
      <c r="AG391" s="232"/>
    </row>
    <row r="392" spans="6:33" ht="15.75" customHeight="1" x14ac:dyDescent="0.2">
      <c r="F392" s="232"/>
      <c r="I392" s="232"/>
      <c r="S392" s="35"/>
      <c r="W392" s="36"/>
      <c r="X392" s="36"/>
      <c r="AG392" s="232"/>
    </row>
    <row r="393" spans="6:33" ht="15.75" customHeight="1" x14ac:dyDescent="0.2">
      <c r="F393" s="232"/>
      <c r="I393" s="232"/>
      <c r="S393" s="35"/>
      <c r="W393" s="36"/>
      <c r="X393" s="36"/>
      <c r="AG393" s="232"/>
    </row>
    <row r="394" spans="6:33" ht="15.75" customHeight="1" x14ac:dyDescent="0.2">
      <c r="F394" s="232"/>
      <c r="I394" s="232"/>
      <c r="S394" s="35"/>
      <c r="W394" s="36"/>
      <c r="X394" s="36"/>
      <c r="AG394" s="232"/>
    </row>
    <row r="395" spans="6:33" ht="15.75" customHeight="1" x14ac:dyDescent="0.2">
      <c r="F395" s="232"/>
      <c r="I395" s="232"/>
      <c r="S395" s="35"/>
      <c r="W395" s="36"/>
      <c r="X395" s="36"/>
      <c r="AG395" s="232"/>
    </row>
    <row r="396" spans="6:33" ht="15.75" customHeight="1" x14ac:dyDescent="0.2">
      <c r="F396" s="232"/>
      <c r="I396" s="232"/>
      <c r="S396" s="35"/>
      <c r="W396" s="36"/>
      <c r="X396" s="36"/>
      <c r="AG396" s="232"/>
    </row>
    <row r="397" spans="6:33" ht="15.75" customHeight="1" x14ac:dyDescent="0.2">
      <c r="F397" s="232"/>
      <c r="I397" s="232"/>
      <c r="S397" s="35"/>
      <c r="W397" s="36"/>
      <c r="X397" s="36"/>
      <c r="AG397" s="232"/>
    </row>
    <row r="398" spans="6:33" ht="15.75" customHeight="1" x14ac:dyDescent="0.2">
      <c r="F398" s="232"/>
      <c r="I398" s="232"/>
      <c r="S398" s="35"/>
      <c r="W398" s="36"/>
      <c r="X398" s="36"/>
      <c r="AG398" s="232"/>
    </row>
    <row r="399" spans="6:33" ht="15.75" customHeight="1" x14ac:dyDescent="0.2">
      <c r="F399" s="232"/>
      <c r="I399" s="232"/>
      <c r="S399" s="35"/>
      <c r="W399" s="36"/>
      <c r="X399" s="36"/>
      <c r="AG399" s="232"/>
    </row>
    <row r="400" spans="6:33" ht="15.75" customHeight="1" x14ac:dyDescent="0.2">
      <c r="F400" s="232"/>
      <c r="I400" s="232"/>
      <c r="S400" s="35"/>
      <c r="W400" s="36"/>
      <c r="X400" s="36"/>
      <c r="AG400" s="232"/>
    </row>
    <row r="401" spans="6:33" ht="15.75" customHeight="1" x14ac:dyDescent="0.2">
      <c r="F401" s="232"/>
      <c r="I401" s="232"/>
      <c r="S401" s="35"/>
      <c r="W401" s="36"/>
      <c r="X401" s="36"/>
      <c r="AG401" s="232"/>
    </row>
    <row r="402" spans="6:33" ht="15.75" customHeight="1" x14ac:dyDescent="0.2">
      <c r="F402" s="232"/>
      <c r="I402" s="232"/>
      <c r="S402" s="35"/>
      <c r="W402" s="36"/>
      <c r="X402" s="36"/>
      <c r="AG402" s="232"/>
    </row>
    <row r="403" spans="6:33" ht="15.75" customHeight="1" x14ac:dyDescent="0.2">
      <c r="F403" s="232"/>
      <c r="I403" s="232"/>
      <c r="S403" s="35"/>
      <c r="W403" s="36"/>
      <c r="X403" s="36"/>
      <c r="AG403" s="232"/>
    </row>
    <row r="404" spans="6:33" ht="15.75" customHeight="1" x14ac:dyDescent="0.2">
      <c r="F404" s="232"/>
      <c r="I404" s="232"/>
      <c r="S404" s="35"/>
      <c r="W404" s="36"/>
      <c r="X404" s="36"/>
      <c r="AG404" s="232"/>
    </row>
    <row r="405" spans="6:33" ht="15.75" customHeight="1" x14ac:dyDescent="0.2">
      <c r="F405" s="232"/>
      <c r="I405" s="232"/>
      <c r="S405" s="35"/>
      <c r="W405" s="36"/>
      <c r="X405" s="36"/>
      <c r="AG405" s="232"/>
    </row>
    <row r="406" spans="6:33" ht="15.75" customHeight="1" x14ac:dyDescent="0.2">
      <c r="F406" s="232"/>
      <c r="I406" s="232"/>
      <c r="S406" s="35"/>
      <c r="W406" s="36"/>
      <c r="X406" s="36"/>
      <c r="AG406" s="232"/>
    </row>
    <row r="407" spans="6:33" ht="15.75" customHeight="1" x14ac:dyDescent="0.2">
      <c r="F407" s="232"/>
      <c r="I407" s="232"/>
      <c r="S407" s="35"/>
      <c r="W407" s="36"/>
      <c r="X407" s="36"/>
      <c r="AG407" s="232"/>
    </row>
    <row r="408" spans="6:33" ht="15.75" customHeight="1" x14ac:dyDescent="0.2">
      <c r="F408" s="232"/>
      <c r="I408" s="232"/>
      <c r="S408" s="35"/>
      <c r="W408" s="36"/>
      <c r="X408" s="36"/>
      <c r="AG408" s="232"/>
    </row>
    <row r="409" spans="6:33" ht="15.75" customHeight="1" x14ac:dyDescent="0.2">
      <c r="F409" s="232"/>
      <c r="I409" s="232"/>
      <c r="S409" s="35"/>
      <c r="W409" s="36"/>
      <c r="X409" s="36"/>
      <c r="AG409" s="232"/>
    </row>
    <row r="410" spans="6:33" ht="15.75" customHeight="1" x14ac:dyDescent="0.2">
      <c r="F410" s="232"/>
      <c r="I410" s="232"/>
      <c r="S410" s="35"/>
      <c r="W410" s="36"/>
      <c r="X410" s="36"/>
      <c r="AG410" s="232"/>
    </row>
    <row r="411" spans="6:33" ht="15.75" customHeight="1" x14ac:dyDescent="0.2">
      <c r="F411" s="232"/>
      <c r="I411" s="232"/>
      <c r="S411" s="35"/>
      <c r="W411" s="36"/>
      <c r="X411" s="36"/>
      <c r="AG411" s="232"/>
    </row>
    <row r="412" spans="6:33" ht="15.75" customHeight="1" x14ac:dyDescent="0.2">
      <c r="F412" s="232"/>
      <c r="I412" s="232"/>
      <c r="S412" s="35"/>
      <c r="W412" s="36"/>
      <c r="X412" s="36"/>
      <c r="AG412" s="232"/>
    </row>
    <row r="413" spans="6:33" ht="15.75" customHeight="1" x14ac:dyDescent="0.2">
      <c r="F413" s="232"/>
      <c r="I413" s="232"/>
      <c r="S413" s="35"/>
      <c r="W413" s="36"/>
      <c r="X413" s="36"/>
      <c r="AG413" s="232"/>
    </row>
    <row r="414" spans="6:33" ht="15.75" customHeight="1" x14ac:dyDescent="0.2">
      <c r="F414" s="232"/>
      <c r="I414" s="232"/>
      <c r="S414" s="35"/>
      <c r="W414" s="36"/>
      <c r="X414" s="36"/>
      <c r="AG414" s="232"/>
    </row>
    <row r="415" spans="6:33" ht="15.75" customHeight="1" x14ac:dyDescent="0.2">
      <c r="F415" s="232"/>
      <c r="I415" s="232"/>
      <c r="S415" s="35"/>
      <c r="W415" s="36"/>
      <c r="X415" s="36"/>
      <c r="AG415" s="232"/>
    </row>
    <row r="416" spans="6:33" ht="15.75" customHeight="1" x14ac:dyDescent="0.2">
      <c r="F416" s="232"/>
      <c r="I416" s="232"/>
      <c r="S416" s="35"/>
      <c r="W416" s="36"/>
      <c r="X416" s="36"/>
      <c r="AG416" s="232"/>
    </row>
    <row r="417" spans="6:33" ht="15.75" customHeight="1" x14ac:dyDescent="0.2">
      <c r="F417" s="232"/>
      <c r="I417" s="232"/>
      <c r="S417" s="35"/>
      <c r="W417" s="36"/>
      <c r="X417" s="36"/>
      <c r="AG417" s="232"/>
    </row>
    <row r="418" spans="6:33" ht="15.75" customHeight="1" x14ac:dyDescent="0.2">
      <c r="F418" s="232"/>
      <c r="I418" s="232"/>
      <c r="S418" s="35"/>
      <c r="W418" s="36"/>
      <c r="X418" s="36"/>
      <c r="AG418" s="232"/>
    </row>
    <row r="419" spans="6:33" ht="15.75" customHeight="1" x14ac:dyDescent="0.2">
      <c r="F419" s="232"/>
      <c r="I419" s="232"/>
      <c r="S419" s="35"/>
      <c r="W419" s="36"/>
      <c r="X419" s="36"/>
      <c r="AG419" s="232"/>
    </row>
    <row r="420" spans="6:33" ht="15.75" customHeight="1" x14ac:dyDescent="0.2">
      <c r="F420" s="232"/>
      <c r="I420" s="232"/>
      <c r="S420" s="35"/>
      <c r="W420" s="36"/>
      <c r="X420" s="36"/>
      <c r="AG420" s="232"/>
    </row>
    <row r="421" spans="6:33" ht="15.75" customHeight="1" x14ac:dyDescent="0.2">
      <c r="F421" s="232"/>
      <c r="I421" s="232"/>
      <c r="S421" s="35"/>
      <c r="W421" s="36"/>
      <c r="X421" s="36"/>
      <c r="AG421" s="232"/>
    </row>
    <row r="422" spans="6:33" ht="15.75" customHeight="1" x14ac:dyDescent="0.2">
      <c r="F422" s="232"/>
      <c r="I422" s="232"/>
      <c r="S422" s="35"/>
      <c r="W422" s="36"/>
      <c r="X422" s="36"/>
      <c r="AG422" s="232"/>
    </row>
    <row r="423" spans="6:33" ht="15.75" customHeight="1" x14ac:dyDescent="0.2">
      <c r="F423" s="232"/>
      <c r="I423" s="232"/>
      <c r="S423" s="35"/>
      <c r="W423" s="36"/>
      <c r="X423" s="36"/>
      <c r="AG423" s="232"/>
    </row>
    <row r="424" spans="6:33" ht="15.75" customHeight="1" x14ac:dyDescent="0.2">
      <c r="F424" s="232"/>
      <c r="I424" s="232"/>
      <c r="S424" s="35"/>
      <c r="W424" s="36"/>
      <c r="X424" s="36"/>
      <c r="AG424" s="232"/>
    </row>
    <row r="425" spans="6:33" ht="15.75" customHeight="1" x14ac:dyDescent="0.2">
      <c r="F425" s="232"/>
      <c r="I425" s="232"/>
      <c r="S425" s="35"/>
      <c r="W425" s="36"/>
      <c r="X425" s="36"/>
      <c r="AG425" s="232"/>
    </row>
    <row r="426" spans="6:33" ht="15.75" customHeight="1" x14ac:dyDescent="0.2">
      <c r="F426" s="232"/>
      <c r="I426" s="232"/>
      <c r="S426" s="35"/>
      <c r="W426" s="36"/>
      <c r="X426" s="36"/>
      <c r="AG426" s="232"/>
    </row>
    <row r="427" spans="6:33" ht="15.75" customHeight="1" x14ac:dyDescent="0.2">
      <c r="F427" s="232"/>
      <c r="I427" s="232"/>
      <c r="S427" s="35"/>
      <c r="W427" s="36"/>
      <c r="X427" s="36"/>
      <c r="AG427" s="232"/>
    </row>
    <row r="428" spans="6:33" ht="15.75" customHeight="1" x14ac:dyDescent="0.2">
      <c r="F428" s="232"/>
      <c r="I428" s="232"/>
      <c r="S428" s="35"/>
      <c r="W428" s="36"/>
      <c r="X428" s="36"/>
      <c r="AG428" s="232"/>
    </row>
    <row r="429" spans="6:33" ht="15.75" customHeight="1" x14ac:dyDescent="0.2">
      <c r="F429" s="232"/>
      <c r="I429" s="232"/>
      <c r="S429" s="35"/>
      <c r="W429" s="36"/>
      <c r="X429" s="36"/>
      <c r="AG429" s="232"/>
    </row>
    <row r="430" spans="6:33" ht="15.75" customHeight="1" x14ac:dyDescent="0.2">
      <c r="F430" s="232"/>
      <c r="I430" s="232"/>
      <c r="S430" s="35"/>
      <c r="W430" s="36"/>
      <c r="X430" s="36"/>
      <c r="AG430" s="232"/>
    </row>
    <row r="431" spans="6:33" ht="15.75" customHeight="1" x14ac:dyDescent="0.2">
      <c r="F431" s="232"/>
      <c r="I431" s="232"/>
      <c r="S431" s="35"/>
      <c r="W431" s="36"/>
      <c r="X431" s="36"/>
      <c r="AG431" s="232"/>
    </row>
    <row r="432" spans="6:33" ht="15.75" customHeight="1" x14ac:dyDescent="0.2">
      <c r="F432" s="232"/>
      <c r="I432" s="232"/>
      <c r="S432" s="35"/>
      <c r="W432" s="36"/>
      <c r="X432" s="36"/>
      <c r="AG432" s="232"/>
    </row>
    <row r="433" spans="6:33" ht="15.75" customHeight="1" x14ac:dyDescent="0.2">
      <c r="F433" s="232"/>
      <c r="I433" s="232"/>
      <c r="S433" s="35"/>
      <c r="W433" s="36"/>
      <c r="X433" s="36"/>
      <c r="AG433" s="232"/>
    </row>
    <row r="434" spans="6:33" ht="15.75" customHeight="1" x14ac:dyDescent="0.2">
      <c r="F434" s="232"/>
      <c r="I434" s="232"/>
      <c r="S434" s="35"/>
      <c r="W434" s="36"/>
      <c r="X434" s="36"/>
      <c r="AG434" s="232"/>
    </row>
    <row r="435" spans="6:33" ht="15.75" customHeight="1" x14ac:dyDescent="0.2">
      <c r="F435" s="232"/>
      <c r="I435" s="232"/>
      <c r="S435" s="35"/>
      <c r="W435" s="36"/>
      <c r="X435" s="36"/>
      <c r="AG435" s="232"/>
    </row>
    <row r="436" spans="6:33" ht="15.75" customHeight="1" x14ac:dyDescent="0.2">
      <c r="F436" s="232"/>
      <c r="I436" s="232"/>
      <c r="S436" s="35"/>
      <c r="W436" s="36"/>
      <c r="X436" s="36"/>
      <c r="AG436" s="232"/>
    </row>
    <row r="437" spans="6:33" ht="15.75" customHeight="1" x14ac:dyDescent="0.2">
      <c r="F437" s="232"/>
      <c r="I437" s="232"/>
      <c r="S437" s="35"/>
      <c r="W437" s="36"/>
      <c r="X437" s="36"/>
      <c r="AG437" s="232"/>
    </row>
    <row r="438" spans="6:33" ht="15.75" customHeight="1" x14ac:dyDescent="0.2">
      <c r="F438" s="232"/>
      <c r="I438" s="232"/>
      <c r="S438" s="35"/>
      <c r="W438" s="36"/>
      <c r="X438" s="36"/>
      <c r="AG438" s="232"/>
    </row>
    <row r="439" spans="6:33" ht="15.75" customHeight="1" x14ac:dyDescent="0.2">
      <c r="F439" s="232"/>
      <c r="I439" s="232"/>
      <c r="S439" s="35"/>
      <c r="W439" s="36"/>
      <c r="X439" s="36"/>
      <c r="AG439" s="232"/>
    </row>
    <row r="440" spans="6:33" ht="15.75" customHeight="1" x14ac:dyDescent="0.2">
      <c r="F440" s="232"/>
      <c r="I440" s="232"/>
      <c r="S440" s="35"/>
      <c r="W440" s="36"/>
      <c r="X440" s="36"/>
      <c r="AG440" s="232"/>
    </row>
    <row r="441" spans="6:33" ht="15.75" customHeight="1" x14ac:dyDescent="0.2">
      <c r="F441" s="232"/>
      <c r="I441" s="232"/>
      <c r="S441" s="35"/>
      <c r="W441" s="36"/>
      <c r="X441" s="36"/>
      <c r="AG441" s="232"/>
    </row>
    <row r="442" spans="6:33" ht="15.75" customHeight="1" x14ac:dyDescent="0.2">
      <c r="F442" s="232"/>
      <c r="I442" s="232"/>
      <c r="S442" s="35"/>
      <c r="W442" s="36"/>
      <c r="X442" s="36"/>
      <c r="AG442" s="232"/>
    </row>
    <row r="443" spans="6:33" ht="15.75" customHeight="1" x14ac:dyDescent="0.2">
      <c r="F443" s="232"/>
      <c r="I443" s="232"/>
      <c r="S443" s="35"/>
      <c r="W443" s="36"/>
      <c r="X443" s="36"/>
      <c r="AG443" s="232"/>
    </row>
    <row r="444" spans="6:33" ht="15.75" customHeight="1" x14ac:dyDescent="0.2">
      <c r="F444" s="232"/>
      <c r="I444" s="232"/>
      <c r="S444" s="35"/>
      <c r="W444" s="36"/>
      <c r="X444" s="36"/>
      <c r="AG444" s="232"/>
    </row>
    <row r="445" spans="6:33" ht="15.75" customHeight="1" x14ac:dyDescent="0.2">
      <c r="F445" s="232"/>
      <c r="I445" s="232"/>
      <c r="S445" s="35"/>
      <c r="W445" s="36"/>
      <c r="X445" s="36"/>
      <c r="AG445" s="232"/>
    </row>
    <row r="446" spans="6:33" ht="15.75" customHeight="1" x14ac:dyDescent="0.2">
      <c r="F446" s="232"/>
      <c r="I446" s="232"/>
      <c r="S446" s="35"/>
      <c r="W446" s="36"/>
      <c r="X446" s="36"/>
      <c r="AG446" s="232"/>
    </row>
    <row r="447" spans="6:33" ht="15.75" customHeight="1" x14ac:dyDescent="0.2">
      <c r="F447" s="232"/>
      <c r="I447" s="232"/>
      <c r="S447" s="35"/>
      <c r="W447" s="36"/>
      <c r="X447" s="36"/>
      <c r="AG447" s="232"/>
    </row>
    <row r="448" spans="6:33" ht="15.75" customHeight="1" x14ac:dyDescent="0.2">
      <c r="F448" s="232"/>
      <c r="I448" s="232"/>
      <c r="S448" s="35"/>
      <c r="W448" s="36"/>
      <c r="X448" s="36"/>
      <c r="AG448" s="232"/>
    </row>
    <row r="449" spans="6:33" ht="15.75" customHeight="1" x14ac:dyDescent="0.2">
      <c r="F449" s="232"/>
      <c r="I449" s="232"/>
      <c r="S449" s="35"/>
      <c r="W449" s="36"/>
      <c r="X449" s="36"/>
      <c r="AG449" s="232"/>
    </row>
    <row r="450" spans="6:33" ht="15.75" customHeight="1" x14ac:dyDescent="0.2">
      <c r="F450" s="232"/>
      <c r="I450" s="232"/>
      <c r="S450" s="35"/>
      <c r="W450" s="36"/>
      <c r="X450" s="36"/>
      <c r="AG450" s="232"/>
    </row>
    <row r="451" spans="6:33" ht="15.75" customHeight="1" x14ac:dyDescent="0.2">
      <c r="F451" s="232"/>
      <c r="I451" s="232"/>
      <c r="S451" s="35"/>
      <c r="W451" s="36"/>
      <c r="X451" s="36"/>
      <c r="AG451" s="232"/>
    </row>
    <row r="452" spans="6:33" ht="15.75" customHeight="1" x14ac:dyDescent="0.2">
      <c r="F452" s="232"/>
      <c r="I452" s="232"/>
      <c r="S452" s="35"/>
      <c r="W452" s="36"/>
      <c r="X452" s="36"/>
      <c r="AG452" s="232"/>
    </row>
    <row r="453" spans="6:33" ht="15.75" customHeight="1" x14ac:dyDescent="0.2">
      <c r="F453" s="232"/>
      <c r="I453" s="232"/>
      <c r="S453" s="35"/>
      <c r="W453" s="36"/>
      <c r="X453" s="36"/>
      <c r="AG453" s="232"/>
    </row>
    <row r="454" spans="6:33" ht="15.75" customHeight="1" x14ac:dyDescent="0.2">
      <c r="F454" s="232"/>
      <c r="I454" s="232"/>
      <c r="S454" s="35"/>
      <c r="W454" s="36"/>
      <c r="X454" s="36"/>
      <c r="AG454" s="232"/>
    </row>
    <row r="455" spans="6:33" ht="15.75" customHeight="1" x14ac:dyDescent="0.2">
      <c r="F455" s="232"/>
      <c r="I455" s="232"/>
      <c r="S455" s="35"/>
      <c r="W455" s="36"/>
      <c r="X455" s="36"/>
      <c r="AG455" s="232"/>
    </row>
    <row r="456" spans="6:33" ht="15.75" customHeight="1" x14ac:dyDescent="0.2">
      <c r="F456" s="232"/>
      <c r="I456" s="232"/>
      <c r="S456" s="35"/>
      <c r="W456" s="36"/>
      <c r="X456" s="36"/>
      <c r="AG456" s="232"/>
    </row>
    <row r="457" spans="6:33" ht="15.75" customHeight="1" x14ac:dyDescent="0.2">
      <c r="F457" s="232"/>
      <c r="I457" s="232"/>
      <c r="S457" s="35"/>
      <c r="W457" s="36"/>
      <c r="X457" s="36"/>
      <c r="AG457" s="232"/>
    </row>
    <row r="458" spans="6:33" ht="15.75" customHeight="1" x14ac:dyDescent="0.2">
      <c r="F458" s="232"/>
      <c r="I458" s="232"/>
      <c r="S458" s="35"/>
      <c r="W458" s="36"/>
      <c r="X458" s="36"/>
      <c r="AG458" s="232"/>
    </row>
    <row r="459" spans="6:33" ht="15.75" customHeight="1" x14ac:dyDescent="0.2">
      <c r="F459" s="232"/>
      <c r="I459" s="232"/>
      <c r="S459" s="35"/>
      <c r="W459" s="36"/>
      <c r="X459" s="36"/>
      <c r="AG459" s="232"/>
    </row>
    <row r="460" spans="6:33" ht="15.75" customHeight="1" x14ac:dyDescent="0.2">
      <c r="F460" s="232"/>
      <c r="I460" s="232"/>
      <c r="S460" s="35"/>
      <c r="W460" s="36"/>
      <c r="X460" s="36"/>
      <c r="AG460" s="232"/>
    </row>
    <row r="461" spans="6:33" ht="15.75" customHeight="1" x14ac:dyDescent="0.2">
      <c r="F461" s="232"/>
      <c r="I461" s="232"/>
      <c r="S461" s="35"/>
      <c r="W461" s="36"/>
      <c r="X461" s="36"/>
      <c r="AG461" s="232"/>
    </row>
    <row r="462" spans="6:33" ht="15.75" customHeight="1" x14ac:dyDescent="0.2">
      <c r="F462" s="232"/>
      <c r="I462" s="232"/>
      <c r="S462" s="35"/>
      <c r="W462" s="36"/>
      <c r="X462" s="36"/>
      <c r="AG462" s="232"/>
    </row>
    <row r="463" spans="6:33" ht="15.75" customHeight="1" x14ac:dyDescent="0.2">
      <c r="F463" s="232"/>
      <c r="I463" s="232"/>
      <c r="S463" s="35"/>
      <c r="W463" s="36"/>
      <c r="X463" s="36"/>
      <c r="AG463" s="232"/>
    </row>
    <row r="464" spans="6:33" ht="15.75" customHeight="1" x14ac:dyDescent="0.2">
      <c r="F464" s="232"/>
      <c r="I464" s="232"/>
      <c r="S464" s="35"/>
      <c r="W464" s="36"/>
      <c r="X464" s="36"/>
      <c r="AG464" s="232"/>
    </row>
    <row r="465" spans="6:33" ht="15.75" customHeight="1" x14ac:dyDescent="0.2">
      <c r="F465" s="232"/>
      <c r="I465" s="232"/>
      <c r="S465" s="35"/>
      <c r="W465" s="36"/>
      <c r="X465" s="36"/>
      <c r="AG465" s="232"/>
    </row>
    <row r="466" spans="6:33" ht="15.75" customHeight="1" x14ac:dyDescent="0.2">
      <c r="F466" s="232"/>
      <c r="I466" s="232"/>
      <c r="S466" s="35"/>
      <c r="W466" s="36"/>
      <c r="X466" s="36"/>
      <c r="AG466" s="232"/>
    </row>
    <row r="467" spans="6:33" ht="15.75" customHeight="1" x14ac:dyDescent="0.2">
      <c r="F467" s="232"/>
      <c r="I467" s="232"/>
      <c r="S467" s="35"/>
      <c r="W467" s="36"/>
      <c r="X467" s="36"/>
      <c r="AG467" s="232"/>
    </row>
    <row r="468" spans="6:33" ht="15.75" customHeight="1" x14ac:dyDescent="0.2">
      <c r="F468" s="232"/>
      <c r="I468" s="232"/>
      <c r="S468" s="35"/>
      <c r="W468" s="36"/>
      <c r="X468" s="36"/>
      <c r="AG468" s="232"/>
    </row>
    <row r="469" spans="6:33" ht="15.75" customHeight="1" x14ac:dyDescent="0.2">
      <c r="F469" s="232"/>
      <c r="I469" s="232"/>
      <c r="S469" s="35"/>
      <c r="W469" s="36"/>
      <c r="X469" s="36"/>
      <c r="AG469" s="232"/>
    </row>
    <row r="470" spans="6:33" ht="15.75" customHeight="1" x14ac:dyDescent="0.2">
      <c r="F470" s="232"/>
      <c r="I470" s="232"/>
      <c r="S470" s="35"/>
      <c r="W470" s="36"/>
      <c r="X470" s="36"/>
      <c r="AG470" s="232"/>
    </row>
    <row r="471" spans="6:33" ht="15.75" customHeight="1" x14ac:dyDescent="0.2">
      <c r="F471" s="232"/>
      <c r="I471" s="232"/>
      <c r="S471" s="35"/>
      <c r="W471" s="36"/>
      <c r="X471" s="36"/>
      <c r="AG471" s="232"/>
    </row>
    <row r="472" spans="6:33" ht="15.75" customHeight="1" x14ac:dyDescent="0.2">
      <c r="F472" s="232"/>
      <c r="I472" s="232"/>
      <c r="S472" s="35"/>
      <c r="W472" s="36"/>
      <c r="X472" s="36"/>
      <c r="AG472" s="232"/>
    </row>
    <row r="473" spans="6:33" ht="15.75" customHeight="1" x14ac:dyDescent="0.2">
      <c r="F473" s="232"/>
      <c r="I473" s="232"/>
      <c r="S473" s="35"/>
      <c r="W473" s="36"/>
      <c r="X473" s="36"/>
      <c r="AG473" s="232"/>
    </row>
    <row r="474" spans="6:33" ht="15.75" customHeight="1" x14ac:dyDescent="0.2">
      <c r="F474" s="232"/>
      <c r="I474" s="232"/>
      <c r="S474" s="35"/>
      <c r="W474" s="36"/>
      <c r="X474" s="36"/>
      <c r="AG474" s="232"/>
    </row>
    <row r="475" spans="6:33" ht="15.75" customHeight="1" x14ac:dyDescent="0.2">
      <c r="F475" s="232"/>
      <c r="I475" s="232"/>
      <c r="S475" s="35"/>
      <c r="W475" s="36"/>
      <c r="X475" s="36"/>
      <c r="AG475" s="232"/>
    </row>
    <row r="476" spans="6:33" ht="15.75" customHeight="1" x14ac:dyDescent="0.2">
      <c r="F476" s="232"/>
      <c r="I476" s="232"/>
      <c r="S476" s="35"/>
      <c r="W476" s="36"/>
      <c r="X476" s="36"/>
      <c r="AG476" s="232"/>
    </row>
    <row r="477" spans="6:33" ht="15.75" customHeight="1" x14ac:dyDescent="0.2">
      <c r="F477" s="232"/>
      <c r="I477" s="232"/>
      <c r="S477" s="35"/>
      <c r="W477" s="36"/>
      <c r="X477" s="36"/>
      <c r="AG477" s="232"/>
    </row>
    <row r="478" spans="6:33" ht="15.75" customHeight="1" x14ac:dyDescent="0.2">
      <c r="F478" s="232"/>
      <c r="I478" s="232"/>
      <c r="S478" s="35"/>
      <c r="W478" s="36"/>
      <c r="X478" s="36"/>
      <c r="AG478" s="232"/>
    </row>
    <row r="479" spans="6:33" ht="15.75" customHeight="1" x14ac:dyDescent="0.2">
      <c r="F479" s="232"/>
      <c r="I479" s="232"/>
      <c r="S479" s="35"/>
      <c r="W479" s="36"/>
      <c r="X479" s="36"/>
      <c r="AG479" s="232"/>
    </row>
    <row r="480" spans="6:33" ht="15.75" customHeight="1" x14ac:dyDescent="0.2">
      <c r="F480" s="232"/>
      <c r="I480" s="232"/>
      <c r="S480" s="35"/>
      <c r="W480" s="36"/>
      <c r="X480" s="36"/>
      <c r="AG480" s="232"/>
    </row>
    <row r="481" spans="6:33" ht="15.75" customHeight="1" x14ac:dyDescent="0.2">
      <c r="F481" s="232"/>
      <c r="I481" s="232"/>
      <c r="S481" s="35"/>
      <c r="W481" s="36"/>
      <c r="X481" s="36"/>
      <c r="AG481" s="232"/>
    </row>
    <row r="482" spans="6:33" ht="15.75" customHeight="1" x14ac:dyDescent="0.2">
      <c r="F482" s="232"/>
      <c r="I482" s="232"/>
      <c r="S482" s="35"/>
      <c r="W482" s="36"/>
      <c r="X482" s="36"/>
      <c r="AG482" s="232"/>
    </row>
    <row r="483" spans="6:33" ht="15.75" customHeight="1" x14ac:dyDescent="0.2">
      <c r="F483" s="232"/>
      <c r="I483" s="232"/>
      <c r="S483" s="35"/>
      <c r="W483" s="36"/>
      <c r="X483" s="36"/>
      <c r="AG483" s="232"/>
    </row>
    <row r="484" spans="6:33" ht="15.75" customHeight="1" x14ac:dyDescent="0.2">
      <c r="F484" s="232"/>
      <c r="I484" s="232"/>
      <c r="S484" s="35"/>
      <c r="W484" s="36"/>
      <c r="X484" s="36"/>
      <c r="AG484" s="232"/>
    </row>
    <row r="485" spans="6:33" ht="15.75" customHeight="1" x14ac:dyDescent="0.2">
      <c r="F485" s="232"/>
      <c r="I485" s="232"/>
      <c r="S485" s="35"/>
      <c r="W485" s="36"/>
      <c r="X485" s="36"/>
      <c r="AG485" s="232"/>
    </row>
    <row r="486" spans="6:33" ht="15.75" customHeight="1" x14ac:dyDescent="0.2">
      <c r="F486" s="232"/>
      <c r="I486" s="232"/>
      <c r="S486" s="35"/>
      <c r="W486" s="36"/>
      <c r="X486" s="36"/>
      <c r="AG486" s="232"/>
    </row>
    <row r="487" spans="6:33" ht="15.75" customHeight="1" x14ac:dyDescent="0.2">
      <c r="F487" s="232"/>
      <c r="I487" s="232"/>
      <c r="S487" s="35"/>
      <c r="W487" s="36"/>
      <c r="X487" s="36"/>
      <c r="AG487" s="232"/>
    </row>
    <row r="488" spans="6:33" ht="15.75" customHeight="1" x14ac:dyDescent="0.2">
      <c r="F488" s="232"/>
      <c r="I488" s="232"/>
      <c r="S488" s="35"/>
      <c r="W488" s="36"/>
      <c r="X488" s="36"/>
      <c r="AG488" s="232"/>
    </row>
    <row r="489" spans="6:33" ht="15.75" customHeight="1" x14ac:dyDescent="0.2">
      <c r="F489" s="232"/>
      <c r="I489" s="232"/>
      <c r="S489" s="35"/>
      <c r="W489" s="36"/>
      <c r="X489" s="36"/>
      <c r="AG489" s="232"/>
    </row>
    <row r="490" spans="6:33" ht="15.75" customHeight="1" x14ac:dyDescent="0.2">
      <c r="F490" s="232"/>
      <c r="I490" s="232"/>
      <c r="S490" s="35"/>
      <c r="W490" s="36"/>
      <c r="X490" s="36"/>
      <c r="AG490" s="232"/>
    </row>
    <row r="491" spans="6:33" ht="15.75" customHeight="1" x14ac:dyDescent="0.2">
      <c r="F491" s="232"/>
      <c r="I491" s="232"/>
      <c r="S491" s="35"/>
      <c r="W491" s="36"/>
      <c r="X491" s="36"/>
      <c r="AG491" s="232"/>
    </row>
    <row r="492" spans="6:33" ht="15.75" customHeight="1" x14ac:dyDescent="0.2">
      <c r="F492" s="232"/>
      <c r="I492" s="232"/>
      <c r="S492" s="35"/>
      <c r="W492" s="36"/>
      <c r="X492" s="36"/>
      <c r="AG492" s="232"/>
    </row>
    <row r="493" spans="6:33" ht="15.75" customHeight="1" x14ac:dyDescent="0.2">
      <c r="F493" s="232"/>
      <c r="I493" s="232"/>
      <c r="S493" s="35"/>
      <c r="W493" s="36"/>
      <c r="X493" s="36"/>
      <c r="AG493" s="232"/>
    </row>
    <row r="494" spans="6:33" ht="15.75" customHeight="1" x14ac:dyDescent="0.2">
      <c r="F494" s="232"/>
      <c r="I494" s="232"/>
      <c r="S494" s="35"/>
      <c r="W494" s="36"/>
      <c r="X494" s="36"/>
      <c r="AG494" s="232"/>
    </row>
    <row r="495" spans="6:33" ht="15.75" customHeight="1" x14ac:dyDescent="0.2">
      <c r="F495" s="232"/>
      <c r="I495" s="232"/>
      <c r="S495" s="35"/>
      <c r="W495" s="36"/>
      <c r="X495" s="36"/>
      <c r="AG495" s="232"/>
    </row>
    <row r="496" spans="6:33" ht="15.75" customHeight="1" x14ac:dyDescent="0.2">
      <c r="F496" s="232"/>
      <c r="I496" s="232"/>
      <c r="S496" s="35"/>
      <c r="W496" s="36"/>
      <c r="X496" s="36"/>
      <c r="AG496" s="232"/>
    </row>
    <row r="497" spans="6:33" ht="15.75" customHeight="1" x14ac:dyDescent="0.2">
      <c r="F497" s="232"/>
      <c r="I497" s="232"/>
      <c r="S497" s="35"/>
      <c r="W497" s="36"/>
      <c r="X497" s="36"/>
      <c r="AG497" s="232"/>
    </row>
    <row r="498" spans="6:33" ht="15.75" customHeight="1" x14ac:dyDescent="0.2">
      <c r="F498" s="232"/>
      <c r="I498" s="232"/>
      <c r="S498" s="35"/>
      <c r="W498" s="36"/>
      <c r="X498" s="36"/>
      <c r="AG498" s="232"/>
    </row>
    <row r="499" spans="6:33" ht="15.75" customHeight="1" x14ac:dyDescent="0.2">
      <c r="F499" s="232"/>
      <c r="I499" s="232"/>
      <c r="S499" s="35"/>
      <c r="W499" s="36"/>
      <c r="X499" s="36"/>
      <c r="AG499" s="232"/>
    </row>
    <row r="500" spans="6:33" ht="15.75" customHeight="1" x14ac:dyDescent="0.2">
      <c r="F500" s="232"/>
      <c r="I500" s="232"/>
      <c r="S500" s="35"/>
      <c r="W500" s="36"/>
      <c r="X500" s="36"/>
      <c r="AG500" s="232"/>
    </row>
    <row r="501" spans="6:33" ht="15.75" customHeight="1" x14ac:dyDescent="0.2">
      <c r="F501" s="232"/>
      <c r="I501" s="232"/>
      <c r="S501" s="35"/>
      <c r="W501" s="36"/>
      <c r="X501" s="36"/>
      <c r="AG501" s="232"/>
    </row>
    <row r="502" spans="6:33" ht="15.75" customHeight="1" x14ac:dyDescent="0.2">
      <c r="F502" s="232"/>
      <c r="I502" s="232"/>
      <c r="S502" s="35"/>
      <c r="W502" s="36"/>
      <c r="X502" s="36"/>
      <c r="AG502" s="232"/>
    </row>
    <row r="503" spans="6:33" ht="15.75" customHeight="1" x14ac:dyDescent="0.2">
      <c r="F503" s="232"/>
      <c r="I503" s="232"/>
      <c r="S503" s="35"/>
      <c r="W503" s="36"/>
      <c r="X503" s="36"/>
      <c r="AG503" s="232"/>
    </row>
    <row r="504" spans="6:33" ht="15.75" customHeight="1" x14ac:dyDescent="0.2">
      <c r="F504" s="232"/>
      <c r="I504" s="232"/>
      <c r="S504" s="35"/>
      <c r="W504" s="36"/>
      <c r="X504" s="36"/>
      <c r="AG504" s="232"/>
    </row>
    <row r="505" spans="6:33" ht="15.75" customHeight="1" x14ac:dyDescent="0.2">
      <c r="F505" s="232"/>
      <c r="I505" s="232"/>
      <c r="S505" s="35"/>
      <c r="W505" s="36"/>
      <c r="X505" s="36"/>
      <c r="AG505" s="232"/>
    </row>
    <row r="506" spans="6:33" ht="15.75" customHeight="1" x14ac:dyDescent="0.2">
      <c r="F506" s="232"/>
      <c r="I506" s="232"/>
      <c r="S506" s="35"/>
      <c r="W506" s="36"/>
      <c r="X506" s="36"/>
      <c r="AG506" s="232"/>
    </row>
    <row r="507" spans="6:33" ht="15.75" customHeight="1" x14ac:dyDescent="0.2">
      <c r="F507" s="232"/>
      <c r="I507" s="232"/>
      <c r="S507" s="35"/>
      <c r="W507" s="36"/>
      <c r="X507" s="36"/>
      <c r="AG507" s="232"/>
    </row>
    <row r="508" spans="6:33" ht="15.75" customHeight="1" x14ac:dyDescent="0.2">
      <c r="F508" s="232"/>
      <c r="I508" s="232"/>
      <c r="S508" s="35"/>
      <c r="W508" s="36"/>
      <c r="X508" s="36"/>
      <c r="AG508" s="232"/>
    </row>
    <row r="509" spans="6:33" ht="15.75" customHeight="1" x14ac:dyDescent="0.2">
      <c r="F509" s="232"/>
      <c r="I509" s="232"/>
      <c r="S509" s="35"/>
      <c r="W509" s="36"/>
      <c r="X509" s="36"/>
      <c r="AG509" s="232"/>
    </row>
    <row r="510" spans="6:33" ht="15.75" customHeight="1" x14ac:dyDescent="0.2">
      <c r="F510" s="232"/>
      <c r="I510" s="232"/>
      <c r="S510" s="35"/>
      <c r="W510" s="36"/>
      <c r="X510" s="36"/>
      <c r="AG510" s="232"/>
    </row>
    <row r="511" spans="6:33" ht="15.75" customHeight="1" x14ac:dyDescent="0.2">
      <c r="F511" s="232"/>
      <c r="I511" s="232"/>
      <c r="S511" s="35"/>
      <c r="W511" s="36"/>
      <c r="X511" s="36"/>
      <c r="AG511" s="232"/>
    </row>
    <row r="512" spans="6:33" ht="15.75" customHeight="1" x14ac:dyDescent="0.2">
      <c r="F512" s="232"/>
      <c r="I512" s="232"/>
      <c r="S512" s="35"/>
      <c r="W512" s="36"/>
      <c r="X512" s="36"/>
      <c r="AG512" s="232"/>
    </row>
    <row r="513" spans="6:33" ht="15.75" customHeight="1" x14ac:dyDescent="0.2">
      <c r="F513" s="232"/>
      <c r="I513" s="232"/>
      <c r="S513" s="35"/>
      <c r="W513" s="36"/>
      <c r="X513" s="36"/>
      <c r="AG513" s="232"/>
    </row>
    <row r="514" spans="6:33" ht="15.75" customHeight="1" x14ac:dyDescent="0.2">
      <c r="F514" s="232"/>
      <c r="I514" s="232"/>
      <c r="S514" s="35"/>
      <c r="W514" s="36"/>
      <c r="X514" s="36"/>
      <c r="AG514" s="232"/>
    </row>
    <row r="515" spans="6:33" ht="15.75" customHeight="1" x14ac:dyDescent="0.2">
      <c r="F515" s="232"/>
      <c r="I515" s="232"/>
      <c r="S515" s="35"/>
      <c r="W515" s="36"/>
      <c r="X515" s="36"/>
      <c r="AG515" s="232"/>
    </row>
    <row r="516" spans="6:33" ht="15.75" customHeight="1" x14ac:dyDescent="0.2">
      <c r="F516" s="232"/>
      <c r="I516" s="232"/>
      <c r="S516" s="35"/>
      <c r="W516" s="36"/>
      <c r="X516" s="36"/>
      <c r="AG516" s="232"/>
    </row>
    <row r="517" spans="6:33" ht="15.75" customHeight="1" x14ac:dyDescent="0.2">
      <c r="F517" s="232"/>
      <c r="I517" s="232"/>
      <c r="S517" s="35"/>
      <c r="W517" s="36"/>
      <c r="X517" s="36"/>
      <c r="AG517" s="232"/>
    </row>
    <row r="518" spans="6:33" ht="15.75" customHeight="1" x14ac:dyDescent="0.2">
      <c r="F518" s="232"/>
      <c r="I518" s="232"/>
      <c r="S518" s="35"/>
      <c r="W518" s="36"/>
      <c r="X518" s="36"/>
      <c r="AG518" s="232"/>
    </row>
    <row r="519" spans="6:33" ht="15.75" customHeight="1" x14ac:dyDescent="0.2">
      <c r="F519" s="232"/>
      <c r="I519" s="232"/>
      <c r="S519" s="35"/>
      <c r="W519" s="36"/>
      <c r="X519" s="36"/>
      <c r="AG519" s="232"/>
    </row>
    <row r="520" spans="6:33" ht="15.75" customHeight="1" x14ac:dyDescent="0.2">
      <c r="F520" s="232"/>
      <c r="I520" s="232"/>
      <c r="S520" s="35"/>
      <c r="W520" s="36"/>
      <c r="X520" s="36"/>
      <c r="AG520" s="232"/>
    </row>
    <row r="521" spans="6:33" ht="15.75" customHeight="1" x14ac:dyDescent="0.2">
      <c r="F521" s="232"/>
      <c r="I521" s="232"/>
      <c r="S521" s="35"/>
      <c r="W521" s="36"/>
      <c r="X521" s="36"/>
      <c r="AG521" s="232"/>
    </row>
    <row r="522" spans="6:33" ht="15.75" customHeight="1" x14ac:dyDescent="0.2">
      <c r="F522" s="232"/>
      <c r="I522" s="232"/>
      <c r="S522" s="35"/>
      <c r="W522" s="36"/>
      <c r="X522" s="36"/>
      <c r="AG522" s="232"/>
    </row>
    <row r="523" spans="6:33" ht="15.75" customHeight="1" x14ac:dyDescent="0.2">
      <c r="F523" s="232"/>
      <c r="I523" s="232"/>
      <c r="S523" s="35"/>
      <c r="W523" s="36"/>
      <c r="X523" s="36"/>
      <c r="AG523" s="232"/>
    </row>
    <row r="524" spans="6:33" ht="15.75" customHeight="1" x14ac:dyDescent="0.2">
      <c r="F524" s="232"/>
      <c r="I524" s="232"/>
      <c r="S524" s="35"/>
      <c r="W524" s="36"/>
      <c r="X524" s="36"/>
      <c r="AG524" s="232"/>
    </row>
    <row r="525" spans="6:33" ht="15.75" customHeight="1" x14ac:dyDescent="0.2">
      <c r="F525" s="232"/>
      <c r="I525" s="232"/>
      <c r="S525" s="35"/>
      <c r="W525" s="36"/>
      <c r="X525" s="36"/>
      <c r="AG525" s="232"/>
    </row>
    <row r="526" spans="6:33" ht="15.75" customHeight="1" x14ac:dyDescent="0.2">
      <c r="F526" s="232"/>
      <c r="I526" s="232"/>
      <c r="S526" s="35"/>
      <c r="W526" s="36"/>
      <c r="X526" s="36"/>
      <c r="AG526" s="232"/>
    </row>
    <row r="527" spans="6:33" ht="15.75" customHeight="1" x14ac:dyDescent="0.2">
      <c r="F527" s="232"/>
      <c r="I527" s="232"/>
      <c r="S527" s="35"/>
      <c r="W527" s="36"/>
      <c r="X527" s="36"/>
      <c r="AG527" s="232"/>
    </row>
    <row r="528" spans="6:33" ht="15.75" customHeight="1" x14ac:dyDescent="0.2">
      <c r="F528" s="232"/>
      <c r="I528" s="232"/>
      <c r="S528" s="35"/>
      <c r="W528" s="36"/>
      <c r="X528" s="36"/>
      <c r="AG528" s="232"/>
    </row>
    <row r="529" spans="6:33" ht="15.75" customHeight="1" x14ac:dyDescent="0.2">
      <c r="F529" s="232"/>
      <c r="I529" s="232"/>
      <c r="S529" s="35"/>
      <c r="W529" s="36"/>
      <c r="X529" s="36"/>
      <c r="AG529" s="232"/>
    </row>
    <row r="530" spans="6:33" ht="15.75" customHeight="1" x14ac:dyDescent="0.2">
      <c r="F530" s="232"/>
      <c r="I530" s="232"/>
      <c r="S530" s="35"/>
      <c r="W530" s="36"/>
      <c r="X530" s="36"/>
      <c r="AG530" s="232"/>
    </row>
    <row r="531" spans="6:33" ht="15.75" customHeight="1" x14ac:dyDescent="0.2">
      <c r="F531" s="232"/>
      <c r="I531" s="232"/>
      <c r="S531" s="35"/>
      <c r="W531" s="36"/>
      <c r="X531" s="36"/>
      <c r="AG531" s="232"/>
    </row>
    <row r="532" spans="6:33" ht="15.75" customHeight="1" x14ac:dyDescent="0.2">
      <c r="F532" s="232"/>
      <c r="I532" s="232"/>
      <c r="S532" s="35"/>
      <c r="W532" s="36"/>
      <c r="X532" s="36"/>
      <c r="AG532" s="232"/>
    </row>
    <row r="533" spans="6:33" ht="15.75" customHeight="1" x14ac:dyDescent="0.2">
      <c r="F533" s="232"/>
      <c r="I533" s="232"/>
      <c r="S533" s="35"/>
      <c r="W533" s="36"/>
      <c r="X533" s="36"/>
      <c r="AG533" s="232"/>
    </row>
    <row r="534" spans="6:33" ht="15.75" customHeight="1" x14ac:dyDescent="0.2">
      <c r="F534" s="232"/>
      <c r="I534" s="232"/>
      <c r="S534" s="35"/>
      <c r="W534" s="36"/>
      <c r="X534" s="36"/>
      <c r="AG534" s="232"/>
    </row>
    <row r="535" spans="6:33" ht="15.75" customHeight="1" x14ac:dyDescent="0.2">
      <c r="F535" s="232"/>
      <c r="I535" s="232"/>
      <c r="S535" s="35"/>
      <c r="W535" s="36"/>
      <c r="X535" s="36"/>
      <c r="AG535" s="232"/>
    </row>
    <row r="536" spans="6:33" ht="15.75" customHeight="1" x14ac:dyDescent="0.2">
      <c r="F536" s="232"/>
      <c r="I536" s="232"/>
      <c r="S536" s="35"/>
      <c r="W536" s="36"/>
      <c r="X536" s="36"/>
      <c r="AG536" s="232"/>
    </row>
    <row r="537" spans="6:33" ht="15.75" customHeight="1" x14ac:dyDescent="0.2">
      <c r="F537" s="232"/>
      <c r="I537" s="232"/>
      <c r="S537" s="35"/>
      <c r="W537" s="36"/>
      <c r="X537" s="36"/>
      <c r="AG537" s="232"/>
    </row>
    <row r="538" spans="6:33" ht="15.75" customHeight="1" x14ac:dyDescent="0.2">
      <c r="F538" s="232"/>
      <c r="I538" s="232"/>
      <c r="S538" s="35"/>
      <c r="W538" s="36"/>
      <c r="X538" s="36"/>
      <c r="AG538" s="232"/>
    </row>
    <row r="539" spans="6:33" ht="15.75" customHeight="1" x14ac:dyDescent="0.2">
      <c r="F539" s="232"/>
      <c r="I539" s="232"/>
      <c r="S539" s="35"/>
      <c r="W539" s="36"/>
      <c r="X539" s="36"/>
      <c r="AG539" s="232"/>
    </row>
    <row r="540" spans="6:33" ht="15.75" customHeight="1" x14ac:dyDescent="0.2">
      <c r="F540" s="232"/>
      <c r="I540" s="232"/>
      <c r="S540" s="35"/>
      <c r="W540" s="36"/>
      <c r="X540" s="36"/>
      <c r="AG540" s="232"/>
    </row>
    <row r="541" spans="6:33" ht="15.75" customHeight="1" x14ac:dyDescent="0.2">
      <c r="F541" s="232"/>
      <c r="I541" s="232"/>
      <c r="S541" s="35"/>
      <c r="W541" s="36"/>
      <c r="X541" s="36"/>
      <c r="AG541" s="232"/>
    </row>
    <row r="542" spans="6:33" ht="15.75" customHeight="1" x14ac:dyDescent="0.2">
      <c r="F542" s="232"/>
      <c r="I542" s="232"/>
      <c r="S542" s="35"/>
      <c r="W542" s="36"/>
      <c r="X542" s="36"/>
      <c r="AG542" s="232"/>
    </row>
    <row r="543" spans="6:33" ht="15.75" customHeight="1" x14ac:dyDescent="0.2">
      <c r="F543" s="232"/>
      <c r="I543" s="232"/>
      <c r="S543" s="35"/>
      <c r="W543" s="36"/>
      <c r="X543" s="36"/>
      <c r="AG543" s="232"/>
    </row>
    <row r="544" spans="6:33" ht="15.75" customHeight="1" x14ac:dyDescent="0.2">
      <c r="F544" s="232"/>
      <c r="I544" s="232"/>
      <c r="S544" s="35"/>
      <c r="W544" s="36"/>
      <c r="X544" s="36"/>
      <c r="AG544" s="232"/>
    </row>
    <row r="545" spans="6:33" ht="15.75" customHeight="1" x14ac:dyDescent="0.2">
      <c r="F545" s="232"/>
      <c r="I545" s="232"/>
      <c r="S545" s="35"/>
      <c r="W545" s="36"/>
      <c r="X545" s="36"/>
      <c r="AG545" s="232"/>
    </row>
    <row r="546" spans="6:33" ht="15.75" customHeight="1" x14ac:dyDescent="0.2">
      <c r="F546" s="232"/>
      <c r="I546" s="232"/>
      <c r="S546" s="35"/>
      <c r="W546" s="36"/>
      <c r="X546" s="36"/>
      <c r="AG546" s="232"/>
    </row>
    <row r="547" spans="6:33" ht="15.75" customHeight="1" x14ac:dyDescent="0.2">
      <c r="F547" s="232"/>
      <c r="I547" s="232"/>
      <c r="S547" s="35"/>
      <c r="W547" s="36"/>
      <c r="X547" s="36"/>
      <c r="AG547" s="232"/>
    </row>
    <row r="548" spans="6:33" ht="15.75" customHeight="1" x14ac:dyDescent="0.2">
      <c r="F548" s="232"/>
      <c r="I548" s="232"/>
      <c r="S548" s="35"/>
      <c r="W548" s="36"/>
      <c r="X548" s="36"/>
      <c r="AG548" s="232"/>
    </row>
    <row r="549" spans="6:33" ht="15.75" customHeight="1" x14ac:dyDescent="0.2">
      <c r="F549" s="232"/>
      <c r="I549" s="232"/>
      <c r="S549" s="35"/>
      <c r="W549" s="36"/>
      <c r="X549" s="36"/>
      <c r="AG549" s="232"/>
    </row>
    <row r="550" spans="6:33" ht="15.75" customHeight="1" x14ac:dyDescent="0.2">
      <c r="F550" s="232"/>
      <c r="I550" s="232"/>
      <c r="S550" s="35"/>
      <c r="W550" s="36"/>
      <c r="X550" s="36"/>
      <c r="AG550" s="232"/>
    </row>
    <row r="551" spans="6:33" ht="15.75" customHeight="1" x14ac:dyDescent="0.2">
      <c r="F551" s="232"/>
      <c r="I551" s="232"/>
      <c r="S551" s="35"/>
      <c r="W551" s="36"/>
      <c r="X551" s="36"/>
      <c r="AG551" s="232"/>
    </row>
    <row r="552" spans="6:33" ht="15.75" customHeight="1" x14ac:dyDescent="0.2">
      <c r="F552" s="232"/>
      <c r="I552" s="232"/>
      <c r="S552" s="35"/>
      <c r="W552" s="36"/>
      <c r="X552" s="36"/>
      <c r="AG552" s="232"/>
    </row>
    <row r="553" spans="6:33" ht="15.75" customHeight="1" x14ac:dyDescent="0.2">
      <c r="F553" s="232"/>
      <c r="I553" s="232"/>
      <c r="S553" s="35"/>
      <c r="W553" s="36"/>
      <c r="X553" s="36"/>
      <c r="AG553" s="232"/>
    </row>
    <row r="554" spans="6:33" ht="15.75" customHeight="1" x14ac:dyDescent="0.2">
      <c r="F554" s="232"/>
      <c r="I554" s="232"/>
      <c r="S554" s="35"/>
      <c r="W554" s="36"/>
      <c r="X554" s="36"/>
      <c r="AG554" s="232"/>
    </row>
    <row r="555" spans="6:33" ht="15.75" customHeight="1" x14ac:dyDescent="0.2">
      <c r="F555" s="232"/>
      <c r="I555" s="232"/>
      <c r="S555" s="35"/>
      <c r="W555" s="36"/>
      <c r="X555" s="36"/>
      <c r="AG555" s="232"/>
    </row>
    <row r="556" spans="6:33" ht="15.75" customHeight="1" x14ac:dyDescent="0.2">
      <c r="F556" s="232"/>
      <c r="I556" s="232"/>
      <c r="S556" s="35"/>
      <c r="W556" s="36"/>
      <c r="X556" s="36"/>
      <c r="AG556" s="232"/>
    </row>
    <row r="557" spans="6:33" ht="15.75" customHeight="1" x14ac:dyDescent="0.2">
      <c r="F557" s="232"/>
      <c r="I557" s="232"/>
      <c r="S557" s="35"/>
      <c r="W557" s="36"/>
      <c r="X557" s="36"/>
      <c r="AG557" s="232"/>
    </row>
    <row r="558" spans="6:33" ht="15.75" customHeight="1" x14ac:dyDescent="0.2">
      <c r="F558" s="232"/>
      <c r="I558" s="232"/>
      <c r="S558" s="35"/>
      <c r="W558" s="36"/>
      <c r="X558" s="36"/>
      <c r="AG558" s="232"/>
    </row>
    <row r="559" spans="6:33" ht="15.75" customHeight="1" x14ac:dyDescent="0.2">
      <c r="F559" s="232"/>
      <c r="I559" s="232"/>
      <c r="S559" s="35"/>
      <c r="W559" s="36"/>
      <c r="X559" s="36"/>
      <c r="AG559" s="232"/>
    </row>
    <row r="560" spans="6:33" ht="15.75" customHeight="1" x14ac:dyDescent="0.2">
      <c r="F560" s="232"/>
      <c r="I560" s="232"/>
      <c r="S560" s="35"/>
      <c r="W560" s="36"/>
      <c r="X560" s="36"/>
      <c r="AG560" s="232"/>
    </row>
    <row r="561" spans="6:33" ht="15.75" customHeight="1" x14ac:dyDescent="0.2">
      <c r="F561" s="232"/>
      <c r="I561" s="232"/>
      <c r="S561" s="35"/>
      <c r="W561" s="36"/>
      <c r="X561" s="36"/>
      <c r="AG561" s="232"/>
    </row>
    <row r="562" spans="6:33" ht="15.75" customHeight="1" x14ac:dyDescent="0.2">
      <c r="F562" s="232"/>
      <c r="I562" s="232"/>
      <c r="S562" s="35"/>
      <c r="W562" s="36"/>
      <c r="X562" s="36"/>
      <c r="AG562" s="232"/>
    </row>
    <row r="563" spans="6:33" ht="15.75" customHeight="1" x14ac:dyDescent="0.2">
      <c r="F563" s="232"/>
      <c r="I563" s="232"/>
      <c r="S563" s="35"/>
      <c r="W563" s="36"/>
      <c r="X563" s="36"/>
      <c r="AG563" s="232"/>
    </row>
    <row r="564" spans="6:33" ht="15.75" customHeight="1" x14ac:dyDescent="0.2">
      <c r="F564" s="232"/>
      <c r="I564" s="232"/>
      <c r="S564" s="35"/>
      <c r="W564" s="36"/>
      <c r="X564" s="36"/>
      <c r="AG564" s="232"/>
    </row>
    <row r="565" spans="6:33" ht="15.75" customHeight="1" x14ac:dyDescent="0.2">
      <c r="F565" s="232"/>
      <c r="I565" s="232"/>
      <c r="S565" s="35"/>
      <c r="W565" s="36"/>
      <c r="X565" s="36"/>
      <c r="AG565" s="232"/>
    </row>
    <row r="566" spans="6:33" ht="15.75" customHeight="1" x14ac:dyDescent="0.2">
      <c r="F566" s="232"/>
      <c r="I566" s="232"/>
      <c r="S566" s="35"/>
      <c r="W566" s="36"/>
      <c r="X566" s="36"/>
      <c r="AG566" s="232"/>
    </row>
    <row r="567" spans="6:33" ht="15.75" customHeight="1" x14ac:dyDescent="0.2">
      <c r="F567" s="232"/>
      <c r="I567" s="232"/>
      <c r="S567" s="35"/>
      <c r="W567" s="36"/>
      <c r="X567" s="36"/>
      <c r="AG567" s="232"/>
    </row>
    <row r="568" spans="6:33" ht="15.75" customHeight="1" x14ac:dyDescent="0.2">
      <c r="F568" s="232"/>
      <c r="I568" s="232"/>
      <c r="S568" s="35"/>
      <c r="W568" s="36"/>
      <c r="X568" s="36"/>
      <c r="AG568" s="232"/>
    </row>
    <row r="569" spans="6:33" ht="15.75" customHeight="1" x14ac:dyDescent="0.2">
      <c r="F569" s="232"/>
      <c r="I569" s="232"/>
      <c r="S569" s="35"/>
      <c r="W569" s="36"/>
      <c r="X569" s="36"/>
      <c r="AG569" s="232"/>
    </row>
    <row r="570" spans="6:33" ht="15.75" customHeight="1" x14ac:dyDescent="0.2">
      <c r="F570" s="232"/>
      <c r="I570" s="232"/>
      <c r="S570" s="35"/>
      <c r="W570" s="36"/>
      <c r="X570" s="36"/>
      <c r="AG570" s="232"/>
    </row>
    <row r="571" spans="6:33" ht="15.75" customHeight="1" x14ac:dyDescent="0.2">
      <c r="F571" s="232"/>
      <c r="I571" s="232"/>
      <c r="S571" s="35"/>
      <c r="W571" s="36"/>
      <c r="X571" s="36"/>
      <c r="AG571" s="232"/>
    </row>
    <row r="572" spans="6:33" ht="15.75" customHeight="1" x14ac:dyDescent="0.2">
      <c r="F572" s="232"/>
      <c r="I572" s="232"/>
      <c r="S572" s="35"/>
      <c r="W572" s="36"/>
      <c r="X572" s="36"/>
      <c r="AG572" s="232"/>
    </row>
    <row r="573" spans="6:33" ht="15.75" customHeight="1" x14ac:dyDescent="0.2">
      <c r="F573" s="232"/>
      <c r="I573" s="232"/>
      <c r="S573" s="35"/>
      <c r="W573" s="36"/>
      <c r="X573" s="36"/>
      <c r="AG573" s="232"/>
    </row>
    <row r="574" spans="6:33" ht="15.75" customHeight="1" x14ac:dyDescent="0.2">
      <c r="F574" s="232"/>
      <c r="I574" s="232"/>
      <c r="S574" s="35"/>
      <c r="W574" s="36"/>
      <c r="X574" s="36"/>
      <c r="AG574" s="232"/>
    </row>
    <row r="575" spans="6:33" ht="15.75" customHeight="1" x14ac:dyDescent="0.2">
      <c r="F575" s="232"/>
      <c r="I575" s="232"/>
      <c r="S575" s="35"/>
      <c r="W575" s="36"/>
      <c r="X575" s="36"/>
      <c r="AG575" s="232"/>
    </row>
    <row r="576" spans="6:33" ht="15.75" customHeight="1" x14ac:dyDescent="0.2">
      <c r="F576" s="232"/>
      <c r="I576" s="232"/>
      <c r="S576" s="35"/>
      <c r="W576" s="36"/>
      <c r="X576" s="36"/>
      <c r="AG576" s="232"/>
    </row>
    <row r="577" spans="6:33" ht="15.75" customHeight="1" x14ac:dyDescent="0.2">
      <c r="F577" s="232"/>
      <c r="I577" s="232"/>
      <c r="S577" s="35"/>
      <c r="W577" s="36"/>
      <c r="X577" s="36"/>
      <c r="AG577" s="232"/>
    </row>
    <row r="578" spans="6:33" ht="15.75" customHeight="1" x14ac:dyDescent="0.2">
      <c r="F578" s="232"/>
      <c r="I578" s="232"/>
      <c r="S578" s="35"/>
      <c r="W578" s="36"/>
      <c r="X578" s="36"/>
      <c r="AG578" s="232"/>
    </row>
    <row r="579" spans="6:33" ht="15.75" customHeight="1" x14ac:dyDescent="0.2">
      <c r="F579" s="232"/>
      <c r="I579" s="232"/>
      <c r="S579" s="35"/>
      <c r="W579" s="36"/>
      <c r="X579" s="36"/>
      <c r="AG579" s="232"/>
    </row>
    <row r="580" spans="6:33" ht="15.75" customHeight="1" x14ac:dyDescent="0.2">
      <c r="F580" s="232"/>
      <c r="I580" s="232"/>
      <c r="S580" s="35"/>
      <c r="W580" s="36"/>
      <c r="X580" s="36"/>
      <c r="AG580" s="232"/>
    </row>
    <row r="581" spans="6:33" ht="15.75" customHeight="1" x14ac:dyDescent="0.2">
      <c r="F581" s="232"/>
      <c r="I581" s="232"/>
      <c r="S581" s="35"/>
      <c r="W581" s="36"/>
      <c r="X581" s="36"/>
      <c r="AG581" s="232"/>
    </row>
    <row r="582" spans="6:33" ht="15.75" customHeight="1" x14ac:dyDescent="0.2">
      <c r="F582" s="232"/>
      <c r="I582" s="232"/>
      <c r="S582" s="35"/>
      <c r="W582" s="36"/>
      <c r="X582" s="36"/>
      <c r="AG582" s="232"/>
    </row>
    <row r="583" spans="6:33" ht="15.75" customHeight="1" x14ac:dyDescent="0.2">
      <c r="F583" s="232"/>
      <c r="I583" s="232"/>
      <c r="S583" s="35"/>
      <c r="W583" s="36"/>
      <c r="X583" s="36"/>
      <c r="AG583" s="232"/>
    </row>
    <row r="584" spans="6:33" ht="15.75" customHeight="1" x14ac:dyDescent="0.2">
      <c r="F584" s="232"/>
      <c r="I584" s="232"/>
      <c r="S584" s="35"/>
      <c r="W584" s="36"/>
      <c r="X584" s="36"/>
      <c r="AG584" s="232"/>
    </row>
    <row r="585" spans="6:33" ht="15.75" customHeight="1" x14ac:dyDescent="0.2">
      <c r="F585" s="232"/>
      <c r="I585" s="232"/>
      <c r="S585" s="35"/>
      <c r="W585" s="36"/>
      <c r="X585" s="36"/>
      <c r="AG585" s="232"/>
    </row>
    <row r="586" spans="6:33" ht="15.75" customHeight="1" x14ac:dyDescent="0.2">
      <c r="F586" s="232"/>
      <c r="I586" s="232"/>
      <c r="S586" s="35"/>
      <c r="W586" s="36"/>
      <c r="X586" s="36"/>
      <c r="AG586" s="232"/>
    </row>
    <row r="587" spans="6:33" ht="15.75" customHeight="1" x14ac:dyDescent="0.2">
      <c r="F587" s="232"/>
      <c r="I587" s="232"/>
      <c r="S587" s="35"/>
      <c r="W587" s="36"/>
      <c r="X587" s="36"/>
      <c r="AG587" s="232"/>
    </row>
    <row r="588" spans="6:33" ht="15.75" customHeight="1" x14ac:dyDescent="0.2">
      <c r="F588" s="232"/>
      <c r="I588" s="232"/>
      <c r="S588" s="35"/>
      <c r="W588" s="36"/>
      <c r="X588" s="36"/>
      <c r="AG588" s="232"/>
    </row>
    <row r="589" spans="6:33" ht="15.75" customHeight="1" x14ac:dyDescent="0.2">
      <c r="F589" s="232"/>
      <c r="I589" s="232"/>
      <c r="S589" s="35"/>
      <c r="W589" s="36"/>
      <c r="X589" s="36"/>
      <c r="AG589" s="232"/>
    </row>
    <row r="590" spans="6:33" ht="15.75" customHeight="1" x14ac:dyDescent="0.2">
      <c r="F590" s="232"/>
      <c r="I590" s="232"/>
      <c r="S590" s="35"/>
      <c r="W590" s="36"/>
      <c r="X590" s="36"/>
      <c r="AG590" s="232"/>
    </row>
    <row r="591" spans="6:33" ht="15.75" customHeight="1" x14ac:dyDescent="0.2">
      <c r="F591" s="232"/>
      <c r="I591" s="232"/>
      <c r="S591" s="35"/>
      <c r="W591" s="36"/>
      <c r="X591" s="36"/>
      <c r="AG591" s="232"/>
    </row>
    <row r="592" spans="6:33" ht="15.75" customHeight="1" x14ac:dyDescent="0.2">
      <c r="F592" s="232"/>
      <c r="I592" s="232"/>
      <c r="S592" s="35"/>
      <c r="W592" s="36"/>
      <c r="X592" s="36"/>
      <c r="AG592" s="232"/>
    </row>
    <row r="593" spans="6:33" ht="15.75" customHeight="1" x14ac:dyDescent="0.2">
      <c r="F593" s="232"/>
      <c r="I593" s="232"/>
      <c r="S593" s="35"/>
      <c r="W593" s="36"/>
      <c r="X593" s="36"/>
      <c r="AG593" s="232"/>
    </row>
    <row r="594" spans="6:33" ht="15.75" customHeight="1" x14ac:dyDescent="0.2">
      <c r="F594" s="232"/>
      <c r="I594" s="232"/>
      <c r="S594" s="35"/>
      <c r="W594" s="36"/>
      <c r="X594" s="36"/>
      <c r="AG594" s="232"/>
    </row>
    <row r="595" spans="6:33" ht="15.75" customHeight="1" x14ac:dyDescent="0.2">
      <c r="F595" s="232"/>
      <c r="I595" s="232"/>
      <c r="S595" s="35"/>
      <c r="W595" s="36"/>
      <c r="X595" s="36"/>
      <c r="AG595" s="232"/>
    </row>
    <row r="596" spans="6:33" ht="15.75" customHeight="1" x14ac:dyDescent="0.2">
      <c r="F596" s="232"/>
      <c r="I596" s="232"/>
      <c r="S596" s="35"/>
      <c r="W596" s="36"/>
      <c r="X596" s="36"/>
      <c r="AG596" s="232"/>
    </row>
    <row r="597" spans="6:33" ht="15.75" customHeight="1" x14ac:dyDescent="0.2">
      <c r="F597" s="232"/>
      <c r="I597" s="232"/>
      <c r="S597" s="35"/>
      <c r="W597" s="36"/>
      <c r="X597" s="36"/>
      <c r="AG597" s="232"/>
    </row>
    <row r="598" spans="6:33" ht="15.75" customHeight="1" x14ac:dyDescent="0.2">
      <c r="F598" s="232"/>
      <c r="I598" s="232"/>
      <c r="S598" s="35"/>
      <c r="W598" s="36"/>
      <c r="X598" s="36"/>
      <c r="AG598" s="232"/>
    </row>
    <row r="599" spans="6:33" ht="15.75" customHeight="1" x14ac:dyDescent="0.2">
      <c r="F599" s="232"/>
      <c r="I599" s="232"/>
      <c r="S599" s="35"/>
      <c r="W599" s="36"/>
      <c r="X599" s="36"/>
      <c r="AG599" s="232"/>
    </row>
    <row r="600" spans="6:33" ht="15.75" customHeight="1" x14ac:dyDescent="0.2">
      <c r="F600" s="232"/>
      <c r="I600" s="232"/>
      <c r="S600" s="35"/>
      <c r="W600" s="36"/>
      <c r="X600" s="36"/>
      <c r="AG600" s="232"/>
    </row>
    <row r="601" spans="6:33" ht="15.75" customHeight="1" x14ac:dyDescent="0.2">
      <c r="F601" s="232"/>
      <c r="I601" s="232"/>
      <c r="S601" s="35"/>
      <c r="W601" s="36"/>
      <c r="X601" s="36"/>
      <c r="AG601" s="232"/>
    </row>
    <row r="602" spans="6:33" ht="15.75" customHeight="1" x14ac:dyDescent="0.2">
      <c r="F602" s="232"/>
      <c r="I602" s="232"/>
      <c r="S602" s="35"/>
      <c r="W602" s="36"/>
      <c r="X602" s="36"/>
      <c r="AG602" s="232"/>
    </row>
    <row r="603" spans="6:33" ht="15.75" customHeight="1" x14ac:dyDescent="0.2">
      <c r="F603" s="232"/>
      <c r="I603" s="232"/>
      <c r="S603" s="35"/>
      <c r="W603" s="36"/>
      <c r="X603" s="36"/>
      <c r="AG603" s="232"/>
    </row>
    <row r="604" spans="6:33" ht="15.75" customHeight="1" x14ac:dyDescent="0.2">
      <c r="F604" s="232"/>
      <c r="I604" s="232"/>
      <c r="S604" s="35"/>
      <c r="W604" s="36"/>
      <c r="X604" s="36"/>
      <c r="AG604" s="232"/>
    </row>
    <row r="605" spans="6:33" ht="15.75" customHeight="1" x14ac:dyDescent="0.2">
      <c r="F605" s="232"/>
      <c r="I605" s="232"/>
      <c r="S605" s="35"/>
      <c r="W605" s="36"/>
      <c r="X605" s="36"/>
      <c r="AG605" s="232"/>
    </row>
    <row r="606" spans="6:33" ht="15.75" customHeight="1" x14ac:dyDescent="0.2">
      <c r="F606" s="232"/>
      <c r="I606" s="232"/>
      <c r="S606" s="35"/>
      <c r="W606" s="36"/>
      <c r="X606" s="36"/>
      <c r="AG606" s="232"/>
    </row>
    <row r="607" spans="6:33" ht="15.75" customHeight="1" x14ac:dyDescent="0.2">
      <c r="F607" s="232"/>
      <c r="I607" s="232"/>
      <c r="S607" s="35"/>
      <c r="W607" s="36"/>
      <c r="X607" s="36"/>
      <c r="AG607" s="232"/>
    </row>
    <row r="608" spans="6:33" ht="15.75" customHeight="1" x14ac:dyDescent="0.2">
      <c r="F608" s="232"/>
      <c r="I608" s="232"/>
      <c r="S608" s="35"/>
      <c r="W608" s="36"/>
      <c r="X608" s="36"/>
      <c r="AG608" s="232"/>
    </row>
    <row r="609" spans="6:33" ht="15.75" customHeight="1" x14ac:dyDescent="0.2">
      <c r="F609" s="232"/>
      <c r="I609" s="232"/>
      <c r="S609" s="35"/>
      <c r="W609" s="36"/>
      <c r="X609" s="36"/>
      <c r="AG609" s="232"/>
    </row>
    <row r="610" spans="6:33" ht="15.75" customHeight="1" x14ac:dyDescent="0.2">
      <c r="F610" s="232"/>
      <c r="I610" s="232"/>
      <c r="S610" s="35"/>
      <c r="W610" s="36"/>
      <c r="X610" s="36"/>
      <c r="AG610" s="232"/>
    </row>
    <row r="611" spans="6:33" ht="15.75" customHeight="1" x14ac:dyDescent="0.2">
      <c r="F611" s="232"/>
      <c r="I611" s="232"/>
      <c r="S611" s="35"/>
      <c r="W611" s="36"/>
      <c r="X611" s="36"/>
      <c r="AG611" s="232"/>
    </row>
    <row r="612" spans="6:33" ht="15.75" customHeight="1" x14ac:dyDescent="0.2">
      <c r="F612" s="232"/>
      <c r="I612" s="232"/>
      <c r="S612" s="35"/>
      <c r="W612" s="36"/>
      <c r="X612" s="36"/>
      <c r="AG612" s="232"/>
    </row>
    <row r="613" spans="6:33" ht="15.75" customHeight="1" x14ac:dyDescent="0.2">
      <c r="F613" s="232"/>
      <c r="I613" s="232"/>
      <c r="S613" s="35"/>
      <c r="W613" s="36"/>
      <c r="X613" s="36"/>
      <c r="AG613" s="232"/>
    </row>
    <row r="614" spans="6:33" ht="15.75" customHeight="1" x14ac:dyDescent="0.2">
      <c r="F614" s="232"/>
      <c r="I614" s="232"/>
      <c r="S614" s="35"/>
      <c r="W614" s="36"/>
      <c r="X614" s="36"/>
      <c r="AG614" s="232"/>
    </row>
    <row r="615" spans="6:33" ht="15.75" customHeight="1" x14ac:dyDescent="0.2">
      <c r="F615" s="232"/>
      <c r="I615" s="232"/>
      <c r="S615" s="35"/>
      <c r="W615" s="36"/>
      <c r="X615" s="36"/>
      <c r="AG615" s="232"/>
    </row>
    <row r="616" spans="6:33" ht="15.75" customHeight="1" x14ac:dyDescent="0.2">
      <c r="F616" s="232"/>
      <c r="I616" s="232"/>
      <c r="S616" s="35"/>
      <c r="W616" s="36"/>
      <c r="X616" s="36"/>
      <c r="AG616" s="232"/>
    </row>
    <row r="617" spans="6:33" ht="15.75" customHeight="1" x14ac:dyDescent="0.2">
      <c r="F617" s="232"/>
      <c r="I617" s="232"/>
      <c r="S617" s="35"/>
      <c r="W617" s="36"/>
      <c r="X617" s="36"/>
      <c r="AG617" s="232"/>
    </row>
    <row r="618" spans="6:33" ht="15.75" customHeight="1" x14ac:dyDescent="0.2">
      <c r="F618" s="232"/>
      <c r="I618" s="232"/>
      <c r="S618" s="35"/>
      <c r="W618" s="36"/>
      <c r="X618" s="36"/>
      <c r="AG618" s="232"/>
    </row>
    <row r="619" spans="6:33" ht="15.75" customHeight="1" x14ac:dyDescent="0.2">
      <c r="F619" s="232"/>
      <c r="I619" s="232"/>
      <c r="S619" s="35"/>
      <c r="W619" s="36"/>
      <c r="X619" s="36"/>
      <c r="AG619" s="232"/>
    </row>
    <row r="620" spans="6:33" ht="15.75" customHeight="1" x14ac:dyDescent="0.2">
      <c r="F620" s="232"/>
      <c r="I620" s="232"/>
      <c r="S620" s="35"/>
      <c r="W620" s="36"/>
      <c r="X620" s="36"/>
      <c r="AG620" s="232"/>
    </row>
    <row r="621" spans="6:33" ht="15.75" customHeight="1" x14ac:dyDescent="0.2">
      <c r="F621" s="232"/>
      <c r="I621" s="232"/>
      <c r="S621" s="35"/>
      <c r="W621" s="36"/>
      <c r="X621" s="36"/>
      <c r="AG621" s="232"/>
    </row>
    <row r="622" spans="6:33" ht="15.75" customHeight="1" x14ac:dyDescent="0.2">
      <c r="F622" s="232"/>
      <c r="I622" s="232"/>
      <c r="S622" s="35"/>
      <c r="W622" s="36"/>
      <c r="X622" s="36"/>
      <c r="AG622" s="232"/>
    </row>
    <row r="623" spans="6:33" ht="15.75" customHeight="1" x14ac:dyDescent="0.2">
      <c r="F623" s="232"/>
      <c r="I623" s="232"/>
      <c r="S623" s="35"/>
      <c r="W623" s="36"/>
      <c r="X623" s="36"/>
      <c r="AG623" s="232"/>
    </row>
    <row r="624" spans="6:33" ht="15.75" customHeight="1" x14ac:dyDescent="0.2">
      <c r="F624" s="232"/>
      <c r="I624" s="232"/>
      <c r="S624" s="35"/>
      <c r="W624" s="36"/>
      <c r="X624" s="36"/>
      <c r="AG624" s="232"/>
    </row>
    <row r="625" spans="6:33" ht="15.75" customHeight="1" x14ac:dyDescent="0.2">
      <c r="F625" s="232"/>
      <c r="I625" s="232"/>
      <c r="S625" s="35"/>
      <c r="W625" s="36"/>
      <c r="X625" s="36"/>
      <c r="AG625" s="232"/>
    </row>
    <row r="626" spans="6:33" ht="15.75" customHeight="1" x14ac:dyDescent="0.2">
      <c r="F626" s="232"/>
      <c r="I626" s="232"/>
      <c r="S626" s="35"/>
      <c r="W626" s="36"/>
      <c r="X626" s="36"/>
      <c r="AG626" s="232"/>
    </row>
    <row r="627" spans="6:33" ht="15.75" customHeight="1" x14ac:dyDescent="0.2">
      <c r="F627" s="232"/>
      <c r="I627" s="232"/>
      <c r="S627" s="35"/>
      <c r="W627" s="36"/>
      <c r="X627" s="36"/>
      <c r="AG627" s="232"/>
    </row>
    <row r="628" spans="6:33" ht="15.75" customHeight="1" x14ac:dyDescent="0.2">
      <c r="F628" s="232"/>
      <c r="I628" s="232"/>
      <c r="S628" s="35"/>
      <c r="W628" s="36"/>
      <c r="X628" s="36"/>
      <c r="AG628" s="232"/>
    </row>
    <row r="629" spans="6:33" ht="15.75" customHeight="1" x14ac:dyDescent="0.2">
      <c r="F629" s="232"/>
      <c r="I629" s="232"/>
      <c r="S629" s="35"/>
      <c r="W629" s="36"/>
      <c r="X629" s="36"/>
      <c r="AG629" s="232"/>
    </row>
    <row r="630" spans="6:33" ht="15.75" customHeight="1" x14ac:dyDescent="0.2">
      <c r="F630" s="232"/>
      <c r="I630" s="232"/>
      <c r="S630" s="35"/>
      <c r="W630" s="36"/>
      <c r="X630" s="36"/>
      <c r="AG630" s="232"/>
    </row>
    <row r="631" spans="6:33" ht="15.75" customHeight="1" x14ac:dyDescent="0.2">
      <c r="F631" s="232"/>
      <c r="I631" s="232"/>
      <c r="S631" s="35"/>
      <c r="W631" s="36"/>
      <c r="X631" s="36"/>
      <c r="AG631" s="232"/>
    </row>
    <row r="632" spans="6:33" ht="15.75" customHeight="1" x14ac:dyDescent="0.2">
      <c r="F632" s="232"/>
      <c r="I632" s="232"/>
      <c r="S632" s="35"/>
      <c r="W632" s="36"/>
      <c r="X632" s="36"/>
      <c r="AG632" s="232"/>
    </row>
    <row r="633" spans="6:33" ht="15.75" customHeight="1" x14ac:dyDescent="0.2">
      <c r="F633" s="232"/>
      <c r="I633" s="232"/>
      <c r="S633" s="35"/>
      <c r="W633" s="36"/>
      <c r="X633" s="36"/>
      <c r="AG633" s="232"/>
    </row>
    <row r="634" spans="6:33" ht="15.75" customHeight="1" x14ac:dyDescent="0.2">
      <c r="F634" s="232"/>
      <c r="I634" s="232"/>
      <c r="S634" s="35"/>
      <c r="W634" s="36"/>
      <c r="X634" s="36"/>
      <c r="AG634" s="232"/>
    </row>
    <row r="635" spans="6:33" ht="15.75" customHeight="1" x14ac:dyDescent="0.2">
      <c r="F635" s="232"/>
      <c r="I635" s="232"/>
      <c r="S635" s="35"/>
      <c r="W635" s="36"/>
      <c r="X635" s="36"/>
      <c r="AG635" s="232"/>
    </row>
    <row r="636" spans="6:33" ht="15.75" customHeight="1" x14ac:dyDescent="0.2">
      <c r="F636" s="232"/>
      <c r="I636" s="232"/>
      <c r="S636" s="35"/>
      <c r="W636" s="36"/>
      <c r="X636" s="36"/>
      <c r="AG636" s="232"/>
    </row>
    <row r="637" spans="6:33" ht="15.75" customHeight="1" x14ac:dyDescent="0.2">
      <c r="F637" s="232"/>
      <c r="I637" s="232"/>
      <c r="S637" s="35"/>
      <c r="W637" s="36"/>
      <c r="X637" s="36"/>
      <c r="AG637" s="232"/>
    </row>
    <row r="638" spans="6:33" ht="15.75" customHeight="1" x14ac:dyDescent="0.2">
      <c r="F638" s="232"/>
      <c r="I638" s="232"/>
      <c r="S638" s="35"/>
      <c r="W638" s="36"/>
      <c r="X638" s="36"/>
      <c r="AG638" s="232"/>
    </row>
    <row r="639" spans="6:33" ht="15.75" customHeight="1" x14ac:dyDescent="0.2">
      <c r="F639" s="232"/>
      <c r="I639" s="232"/>
      <c r="S639" s="35"/>
      <c r="W639" s="36"/>
      <c r="X639" s="36"/>
      <c r="AG639" s="232"/>
    </row>
    <row r="640" spans="6:33" ht="15.75" customHeight="1" x14ac:dyDescent="0.2">
      <c r="F640" s="232"/>
      <c r="I640" s="232"/>
      <c r="S640" s="35"/>
      <c r="W640" s="36"/>
      <c r="X640" s="36"/>
      <c r="AG640" s="232"/>
    </row>
    <row r="641" spans="6:33" ht="15.75" customHeight="1" x14ac:dyDescent="0.2">
      <c r="F641" s="232"/>
      <c r="I641" s="232"/>
      <c r="S641" s="35"/>
      <c r="W641" s="36"/>
      <c r="X641" s="36"/>
      <c r="AG641" s="232"/>
    </row>
    <row r="642" spans="6:33" ht="15.75" customHeight="1" x14ac:dyDescent="0.2">
      <c r="F642" s="232"/>
      <c r="I642" s="232"/>
      <c r="S642" s="35"/>
      <c r="W642" s="36"/>
      <c r="X642" s="36"/>
      <c r="AG642" s="232"/>
    </row>
    <row r="643" spans="6:33" ht="15.75" customHeight="1" x14ac:dyDescent="0.2">
      <c r="F643" s="232"/>
      <c r="I643" s="232"/>
      <c r="S643" s="35"/>
      <c r="W643" s="36"/>
      <c r="X643" s="36"/>
      <c r="AG643" s="232"/>
    </row>
    <row r="644" spans="6:33" ht="15.75" customHeight="1" x14ac:dyDescent="0.2">
      <c r="F644" s="232"/>
      <c r="I644" s="232"/>
      <c r="S644" s="35"/>
      <c r="W644" s="36"/>
      <c r="X644" s="36"/>
      <c r="AG644" s="232"/>
    </row>
    <row r="645" spans="6:33" ht="15.75" customHeight="1" x14ac:dyDescent="0.2">
      <c r="F645" s="232"/>
      <c r="I645" s="232"/>
      <c r="S645" s="35"/>
      <c r="W645" s="36"/>
      <c r="X645" s="36"/>
      <c r="AG645" s="232"/>
    </row>
    <row r="646" spans="6:33" ht="15.75" customHeight="1" x14ac:dyDescent="0.2">
      <c r="F646" s="232"/>
      <c r="I646" s="232"/>
      <c r="S646" s="35"/>
      <c r="W646" s="36"/>
      <c r="X646" s="36"/>
      <c r="AG646" s="232"/>
    </row>
    <row r="647" spans="6:33" ht="15.75" customHeight="1" x14ac:dyDescent="0.2">
      <c r="F647" s="232"/>
      <c r="I647" s="232"/>
      <c r="S647" s="35"/>
      <c r="W647" s="36"/>
      <c r="X647" s="36"/>
      <c r="AG647" s="232"/>
    </row>
    <row r="648" spans="6:33" ht="15.75" customHeight="1" x14ac:dyDescent="0.2">
      <c r="F648" s="232"/>
      <c r="I648" s="232"/>
      <c r="S648" s="35"/>
      <c r="W648" s="36"/>
      <c r="X648" s="36"/>
      <c r="AG648" s="232"/>
    </row>
    <row r="649" spans="6:33" ht="15.75" customHeight="1" x14ac:dyDescent="0.2">
      <c r="F649" s="232"/>
      <c r="I649" s="232"/>
      <c r="S649" s="35"/>
      <c r="W649" s="36"/>
      <c r="X649" s="36"/>
      <c r="AG649" s="232"/>
    </row>
    <row r="650" spans="6:33" ht="15.75" customHeight="1" x14ac:dyDescent="0.2">
      <c r="F650" s="232"/>
      <c r="I650" s="232"/>
      <c r="S650" s="35"/>
      <c r="W650" s="36"/>
      <c r="X650" s="36"/>
      <c r="AG650" s="232"/>
    </row>
    <row r="651" spans="6:33" ht="15.75" customHeight="1" x14ac:dyDescent="0.2">
      <c r="F651" s="232"/>
      <c r="I651" s="232"/>
      <c r="S651" s="35"/>
      <c r="W651" s="36"/>
      <c r="X651" s="36"/>
      <c r="AG651" s="232"/>
    </row>
    <row r="652" spans="6:33" ht="15.75" customHeight="1" x14ac:dyDescent="0.2">
      <c r="F652" s="232"/>
      <c r="I652" s="232"/>
      <c r="S652" s="35"/>
      <c r="W652" s="36"/>
      <c r="X652" s="36"/>
      <c r="AG652" s="232"/>
    </row>
    <row r="653" spans="6:33" ht="15.75" customHeight="1" x14ac:dyDescent="0.2">
      <c r="F653" s="232"/>
      <c r="I653" s="232"/>
      <c r="S653" s="35"/>
      <c r="W653" s="36"/>
      <c r="X653" s="36"/>
      <c r="AG653" s="232"/>
    </row>
    <row r="654" spans="6:33" ht="15.75" customHeight="1" x14ac:dyDescent="0.2">
      <c r="F654" s="232"/>
      <c r="I654" s="232"/>
      <c r="S654" s="35"/>
      <c r="W654" s="36"/>
      <c r="X654" s="36"/>
      <c r="AG654" s="232"/>
    </row>
    <row r="655" spans="6:33" ht="15.75" customHeight="1" x14ac:dyDescent="0.2">
      <c r="F655" s="232"/>
      <c r="I655" s="232"/>
      <c r="S655" s="35"/>
      <c r="W655" s="36"/>
      <c r="X655" s="36"/>
      <c r="AG655" s="232"/>
    </row>
    <row r="656" spans="6:33" ht="15.75" customHeight="1" x14ac:dyDescent="0.2">
      <c r="F656" s="232"/>
      <c r="I656" s="232"/>
      <c r="S656" s="35"/>
      <c r="W656" s="36"/>
      <c r="X656" s="36"/>
      <c r="AG656" s="232"/>
    </row>
    <row r="657" spans="6:33" ht="15.75" customHeight="1" x14ac:dyDescent="0.2">
      <c r="F657" s="232"/>
      <c r="I657" s="232"/>
      <c r="S657" s="35"/>
      <c r="W657" s="36"/>
      <c r="X657" s="36"/>
      <c r="AG657" s="232"/>
    </row>
    <row r="658" spans="6:33" ht="15.75" customHeight="1" x14ac:dyDescent="0.2">
      <c r="F658" s="232"/>
      <c r="I658" s="232"/>
      <c r="S658" s="35"/>
      <c r="W658" s="36"/>
      <c r="X658" s="36"/>
      <c r="AG658" s="232"/>
    </row>
    <row r="659" spans="6:33" ht="15.75" customHeight="1" x14ac:dyDescent="0.2">
      <c r="F659" s="232"/>
      <c r="I659" s="232"/>
      <c r="S659" s="35"/>
      <c r="W659" s="36"/>
      <c r="X659" s="36"/>
      <c r="AG659" s="232"/>
    </row>
    <row r="660" spans="6:33" ht="15.75" customHeight="1" x14ac:dyDescent="0.2">
      <c r="F660" s="232"/>
      <c r="I660" s="232"/>
      <c r="S660" s="35"/>
      <c r="W660" s="36"/>
      <c r="X660" s="36"/>
      <c r="AG660" s="232"/>
    </row>
    <row r="661" spans="6:33" ht="15.75" customHeight="1" x14ac:dyDescent="0.2">
      <c r="F661" s="232"/>
      <c r="I661" s="232"/>
      <c r="S661" s="35"/>
      <c r="W661" s="36"/>
      <c r="X661" s="36"/>
      <c r="AG661" s="232"/>
    </row>
    <row r="662" spans="6:33" ht="15.75" customHeight="1" x14ac:dyDescent="0.2">
      <c r="F662" s="232"/>
      <c r="I662" s="232"/>
      <c r="S662" s="35"/>
      <c r="W662" s="36"/>
      <c r="X662" s="36"/>
      <c r="AG662" s="232"/>
    </row>
    <row r="663" spans="6:33" ht="15.75" customHeight="1" x14ac:dyDescent="0.2">
      <c r="F663" s="232"/>
      <c r="I663" s="232"/>
      <c r="S663" s="35"/>
      <c r="W663" s="36"/>
      <c r="X663" s="36"/>
      <c r="AG663" s="232"/>
    </row>
    <row r="664" spans="6:33" ht="15.75" customHeight="1" x14ac:dyDescent="0.2">
      <c r="F664" s="232"/>
      <c r="I664" s="232"/>
      <c r="S664" s="35"/>
      <c r="W664" s="36"/>
      <c r="X664" s="36"/>
      <c r="AG664" s="232"/>
    </row>
    <row r="665" spans="6:33" ht="15.75" customHeight="1" x14ac:dyDescent="0.2">
      <c r="F665" s="232"/>
      <c r="I665" s="232"/>
      <c r="S665" s="35"/>
      <c r="W665" s="36"/>
      <c r="X665" s="36"/>
      <c r="AG665" s="232"/>
    </row>
    <row r="666" spans="6:33" ht="15.75" customHeight="1" x14ac:dyDescent="0.2">
      <c r="F666" s="232"/>
      <c r="I666" s="232"/>
      <c r="S666" s="35"/>
      <c r="W666" s="36"/>
      <c r="X666" s="36"/>
      <c r="AG666" s="232"/>
    </row>
    <row r="667" spans="6:33" ht="15.75" customHeight="1" x14ac:dyDescent="0.2">
      <c r="F667" s="232"/>
      <c r="I667" s="232"/>
      <c r="S667" s="35"/>
      <c r="W667" s="36"/>
      <c r="X667" s="36"/>
      <c r="AG667" s="232"/>
    </row>
    <row r="668" spans="6:33" ht="15.75" customHeight="1" x14ac:dyDescent="0.2">
      <c r="F668" s="232"/>
      <c r="I668" s="232"/>
      <c r="S668" s="35"/>
      <c r="W668" s="36"/>
      <c r="X668" s="36"/>
      <c r="AG668" s="232"/>
    </row>
    <row r="669" spans="6:33" ht="15.75" customHeight="1" x14ac:dyDescent="0.2">
      <c r="F669" s="232"/>
      <c r="I669" s="232"/>
      <c r="S669" s="35"/>
      <c r="W669" s="36"/>
      <c r="X669" s="36"/>
      <c r="AG669" s="232"/>
    </row>
    <row r="670" spans="6:33" ht="15.75" customHeight="1" x14ac:dyDescent="0.2">
      <c r="F670" s="232"/>
      <c r="I670" s="232"/>
      <c r="S670" s="35"/>
      <c r="W670" s="36"/>
      <c r="X670" s="36"/>
      <c r="AG670" s="232"/>
    </row>
    <row r="671" spans="6:33" ht="15.75" customHeight="1" x14ac:dyDescent="0.2">
      <c r="F671" s="232"/>
      <c r="I671" s="232"/>
      <c r="S671" s="35"/>
      <c r="W671" s="36"/>
      <c r="X671" s="36"/>
      <c r="AG671" s="232"/>
    </row>
    <row r="672" spans="6:33" ht="15.75" customHeight="1" x14ac:dyDescent="0.2">
      <c r="F672" s="232"/>
      <c r="I672" s="232"/>
      <c r="S672" s="35"/>
      <c r="W672" s="36"/>
      <c r="X672" s="36"/>
      <c r="AG672" s="232"/>
    </row>
    <row r="673" spans="6:33" ht="15.75" customHeight="1" x14ac:dyDescent="0.2">
      <c r="F673" s="232"/>
      <c r="I673" s="232"/>
      <c r="S673" s="35"/>
      <c r="W673" s="36"/>
      <c r="X673" s="36"/>
      <c r="AG673" s="232"/>
    </row>
    <row r="674" spans="6:33" ht="15.75" customHeight="1" x14ac:dyDescent="0.2">
      <c r="F674" s="232"/>
      <c r="I674" s="232"/>
      <c r="S674" s="35"/>
      <c r="W674" s="36"/>
      <c r="X674" s="36"/>
      <c r="AG674" s="232"/>
    </row>
    <row r="675" spans="6:33" ht="15.75" customHeight="1" x14ac:dyDescent="0.2">
      <c r="F675" s="232"/>
      <c r="I675" s="232"/>
      <c r="S675" s="35"/>
      <c r="W675" s="36"/>
      <c r="X675" s="36"/>
      <c r="AG675" s="232"/>
    </row>
    <row r="676" spans="6:33" ht="15.75" customHeight="1" x14ac:dyDescent="0.2">
      <c r="F676" s="232"/>
      <c r="I676" s="232"/>
      <c r="S676" s="35"/>
      <c r="W676" s="36"/>
      <c r="X676" s="36"/>
      <c r="AG676" s="232"/>
    </row>
    <row r="677" spans="6:33" ht="15.75" customHeight="1" x14ac:dyDescent="0.2">
      <c r="F677" s="232"/>
      <c r="I677" s="232"/>
      <c r="S677" s="35"/>
      <c r="W677" s="36"/>
      <c r="X677" s="36"/>
      <c r="AG677" s="232"/>
    </row>
    <row r="678" spans="6:33" ht="15.75" customHeight="1" x14ac:dyDescent="0.2">
      <c r="F678" s="232"/>
      <c r="I678" s="232"/>
      <c r="S678" s="35"/>
      <c r="W678" s="36"/>
      <c r="X678" s="36"/>
      <c r="AG678" s="232"/>
    </row>
    <row r="679" spans="6:33" ht="15.75" customHeight="1" x14ac:dyDescent="0.2">
      <c r="F679" s="232"/>
      <c r="I679" s="232"/>
      <c r="S679" s="35"/>
      <c r="W679" s="36"/>
      <c r="X679" s="36"/>
      <c r="AG679" s="232"/>
    </row>
    <row r="680" spans="6:33" ht="15.75" customHeight="1" x14ac:dyDescent="0.2">
      <c r="F680" s="232"/>
      <c r="I680" s="232"/>
      <c r="S680" s="35"/>
      <c r="W680" s="36"/>
      <c r="X680" s="36"/>
      <c r="AG680" s="232"/>
    </row>
    <row r="681" spans="6:33" ht="15.75" customHeight="1" x14ac:dyDescent="0.2">
      <c r="F681" s="232"/>
      <c r="I681" s="232"/>
      <c r="S681" s="35"/>
      <c r="W681" s="36"/>
      <c r="X681" s="36"/>
      <c r="AG681" s="232"/>
    </row>
    <row r="682" spans="6:33" ht="15.75" customHeight="1" x14ac:dyDescent="0.2">
      <c r="F682" s="232"/>
      <c r="I682" s="232"/>
      <c r="S682" s="35"/>
      <c r="W682" s="36"/>
      <c r="X682" s="36"/>
      <c r="AG682" s="232"/>
    </row>
    <row r="683" spans="6:33" ht="15.75" customHeight="1" x14ac:dyDescent="0.2">
      <c r="F683" s="232"/>
      <c r="I683" s="232"/>
      <c r="S683" s="35"/>
      <c r="W683" s="36"/>
      <c r="X683" s="36"/>
      <c r="AG683" s="232"/>
    </row>
    <row r="684" spans="6:33" ht="15.75" customHeight="1" x14ac:dyDescent="0.2">
      <c r="F684" s="232"/>
      <c r="I684" s="232"/>
      <c r="S684" s="35"/>
      <c r="W684" s="36"/>
      <c r="X684" s="36"/>
      <c r="AG684" s="232"/>
    </row>
    <row r="685" spans="6:33" ht="15.75" customHeight="1" x14ac:dyDescent="0.2">
      <c r="F685" s="232"/>
      <c r="I685" s="232"/>
      <c r="S685" s="35"/>
      <c r="W685" s="36"/>
      <c r="X685" s="36"/>
      <c r="AG685" s="232"/>
    </row>
    <row r="686" spans="6:33" ht="15.75" customHeight="1" x14ac:dyDescent="0.2">
      <c r="F686" s="232"/>
      <c r="I686" s="232"/>
      <c r="S686" s="35"/>
      <c r="W686" s="36"/>
      <c r="X686" s="36"/>
      <c r="AG686" s="232"/>
    </row>
    <row r="687" spans="6:33" ht="15.75" customHeight="1" x14ac:dyDescent="0.2">
      <c r="F687" s="232"/>
      <c r="I687" s="232"/>
      <c r="S687" s="35"/>
      <c r="W687" s="36"/>
      <c r="X687" s="36"/>
      <c r="AG687" s="232"/>
    </row>
    <row r="688" spans="6:33" ht="15.75" customHeight="1" x14ac:dyDescent="0.2">
      <c r="F688" s="232"/>
      <c r="I688" s="232"/>
      <c r="S688" s="35"/>
      <c r="W688" s="36"/>
      <c r="X688" s="36"/>
      <c r="AG688" s="232"/>
    </row>
    <row r="689" spans="6:33" ht="15.75" customHeight="1" x14ac:dyDescent="0.2">
      <c r="F689" s="232"/>
      <c r="I689" s="232"/>
      <c r="S689" s="35"/>
      <c r="W689" s="36"/>
      <c r="X689" s="36"/>
      <c r="AG689" s="232"/>
    </row>
    <row r="690" spans="6:33" ht="15.75" customHeight="1" x14ac:dyDescent="0.2">
      <c r="F690" s="232"/>
      <c r="I690" s="232"/>
      <c r="S690" s="35"/>
      <c r="W690" s="36"/>
      <c r="X690" s="36"/>
      <c r="AG690" s="232"/>
    </row>
    <row r="691" spans="6:33" ht="15.75" customHeight="1" x14ac:dyDescent="0.2">
      <c r="F691" s="232"/>
      <c r="I691" s="232"/>
      <c r="S691" s="35"/>
      <c r="W691" s="36"/>
      <c r="X691" s="36"/>
      <c r="AG691" s="232"/>
    </row>
    <row r="692" spans="6:33" ht="15.75" customHeight="1" x14ac:dyDescent="0.2">
      <c r="F692" s="232"/>
      <c r="I692" s="232"/>
      <c r="S692" s="35"/>
      <c r="W692" s="36"/>
      <c r="X692" s="36"/>
      <c r="AG692" s="232"/>
    </row>
    <row r="693" spans="6:33" ht="15.75" customHeight="1" x14ac:dyDescent="0.2">
      <c r="F693" s="232"/>
      <c r="I693" s="232"/>
      <c r="S693" s="35"/>
      <c r="W693" s="36"/>
      <c r="X693" s="36"/>
      <c r="AG693" s="232"/>
    </row>
    <row r="694" spans="6:33" ht="15.75" customHeight="1" x14ac:dyDescent="0.2">
      <c r="F694" s="232"/>
      <c r="I694" s="232"/>
      <c r="S694" s="35"/>
      <c r="W694" s="36"/>
      <c r="X694" s="36"/>
      <c r="AG694" s="232"/>
    </row>
    <row r="695" spans="6:33" ht="15.75" customHeight="1" x14ac:dyDescent="0.2">
      <c r="F695" s="232"/>
      <c r="I695" s="232"/>
      <c r="S695" s="35"/>
      <c r="W695" s="36"/>
      <c r="X695" s="36"/>
      <c r="AG695" s="232"/>
    </row>
    <row r="696" spans="6:33" ht="15.75" customHeight="1" x14ac:dyDescent="0.2">
      <c r="F696" s="232"/>
      <c r="I696" s="232"/>
      <c r="S696" s="35"/>
      <c r="W696" s="36"/>
      <c r="X696" s="36"/>
      <c r="AG696" s="232"/>
    </row>
    <row r="697" spans="6:33" ht="15.75" customHeight="1" x14ac:dyDescent="0.2">
      <c r="F697" s="232"/>
      <c r="I697" s="232"/>
      <c r="S697" s="35"/>
      <c r="W697" s="36"/>
      <c r="X697" s="36"/>
      <c r="AG697" s="232"/>
    </row>
    <row r="698" spans="6:33" ht="15.75" customHeight="1" x14ac:dyDescent="0.2">
      <c r="F698" s="232"/>
      <c r="I698" s="232"/>
      <c r="S698" s="35"/>
      <c r="W698" s="36"/>
      <c r="X698" s="36"/>
      <c r="AG698" s="232"/>
    </row>
    <row r="699" spans="6:33" ht="15.75" customHeight="1" x14ac:dyDescent="0.2">
      <c r="F699" s="232"/>
      <c r="I699" s="232"/>
      <c r="S699" s="35"/>
      <c r="W699" s="36"/>
      <c r="X699" s="36"/>
      <c r="AG699" s="232"/>
    </row>
    <row r="700" spans="6:33" ht="15.75" customHeight="1" x14ac:dyDescent="0.2">
      <c r="F700" s="232"/>
      <c r="I700" s="232"/>
      <c r="S700" s="35"/>
      <c r="W700" s="36"/>
      <c r="X700" s="36"/>
      <c r="AG700" s="232"/>
    </row>
    <row r="701" spans="6:33" ht="15.75" customHeight="1" x14ac:dyDescent="0.2">
      <c r="F701" s="232"/>
      <c r="I701" s="232"/>
      <c r="S701" s="35"/>
      <c r="W701" s="36"/>
      <c r="X701" s="36"/>
      <c r="AG701" s="232"/>
    </row>
    <row r="702" spans="6:33" ht="15.75" customHeight="1" x14ac:dyDescent="0.2">
      <c r="F702" s="232"/>
      <c r="I702" s="232"/>
      <c r="S702" s="35"/>
      <c r="W702" s="36"/>
      <c r="X702" s="36"/>
      <c r="AG702" s="232"/>
    </row>
    <row r="703" spans="6:33" ht="15.75" customHeight="1" x14ac:dyDescent="0.2">
      <c r="F703" s="232"/>
      <c r="I703" s="232"/>
      <c r="S703" s="35"/>
      <c r="W703" s="36"/>
      <c r="X703" s="36"/>
      <c r="AG703" s="232"/>
    </row>
    <row r="704" spans="6:33" ht="15.75" customHeight="1" x14ac:dyDescent="0.2">
      <c r="F704" s="232"/>
      <c r="I704" s="232"/>
      <c r="S704" s="35"/>
      <c r="W704" s="36"/>
      <c r="X704" s="36"/>
      <c r="AG704" s="232"/>
    </row>
    <row r="705" spans="6:33" ht="15.75" customHeight="1" x14ac:dyDescent="0.2">
      <c r="F705" s="232"/>
      <c r="I705" s="232"/>
      <c r="S705" s="35"/>
      <c r="W705" s="36"/>
      <c r="X705" s="36"/>
      <c r="AG705" s="232"/>
    </row>
    <row r="706" spans="6:33" ht="15.75" customHeight="1" x14ac:dyDescent="0.2">
      <c r="F706" s="232"/>
      <c r="I706" s="232"/>
      <c r="S706" s="35"/>
      <c r="W706" s="36"/>
      <c r="X706" s="36"/>
      <c r="AG706" s="232"/>
    </row>
    <row r="707" spans="6:33" ht="15.75" customHeight="1" x14ac:dyDescent="0.2">
      <c r="F707" s="232"/>
      <c r="I707" s="232"/>
      <c r="S707" s="35"/>
      <c r="W707" s="36"/>
      <c r="X707" s="36"/>
      <c r="AG707" s="232"/>
    </row>
    <row r="708" spans="6:33" ht="15.75" customHeight="1" x14ac:dyDescent="0.2">
      <c r="F708" s="232"/>
      <c r="I708" s="232"/>
      <c r="S708" s="35"/>
      <c r="W708" s="36"/>
      <c r="X708" s="36"/>
      <c r="AG708" s="232"/>
    </row>
    <row r="709" spans="6:33" ht="15.75" customHeight="1" x14ac:dyDescent="0.2">
      <c r="F709" s="232"/>
      <c r="I709" s="232"/>
      <c r="S709" s="35"/>
      <c r="W709" s="36"/>
      <c r="X709" s="36"/>
      <c r="AG709" s="232"/>
    </row>
    <row r="710" spans="6:33" ht="15.75" customHeight="1" x14ac:dyDescent="0.2">
      <c r="F710" s="232"/>
      <c r="I710" s="232"/>
      <c r="S710" s="35"/>
      <c r="W710" s="36"/>
      <c r="X710" s="36"/>
      <c r="AG710" s="232"/>
    </row>
    <row r="711" spans="6:33" ht="15.75" customHeight="1" x14ac:dyDescent="0.2">
      <c r="F711" s="232"/>
      <c r="I711" s="232"/>
      <c r="S711" s="35"/>
      <c r="W711" s="36"/>
      <c r="X711" s="36"/>
      <c r="AG711" s="232"/>
    </row>
    <row r="712" spans="6:33" ht="15.75" customHeight="1" x14ac:dyDescent="0.2">
      <c r="F712" s="232"/>
      <c r="I712" s="232"/>
      <c r="S712" s="35"/>
      <c r="W712" s="36"/>
      <c r="X712" s="36"/>
      <c r="AG712" s="232"/>
    </row>
    <row r="713" spans="6:33" ht="15.75" customHeight="1" x14ac:dyDescent="0.2">
      <c r="F713" s="232"/>
      <c r="I713" s="232"/>
      <c r="S713" s="35"/>
      <c r="W713" s="36"/>
      <c r="X713" s="36"/>
      <c r="AG713" s="232"/>
    </row>
    <row r="714" spans="6:33" ht="15.75" customHeight="1" x14ac:dyDescent="0.2">
      <c r="F714" s="232"/>
      <c r="I714" s="232"/>
      <c r="S714" s="35"/>
      <c r="W714" s="36"/>
      <c r="X714" s="36"/>
      <c r="AG714" s="232"/>
    </row>
    <row r="715" spans="6:33" ht="15.75" customHeight="1" x14ac:dyDescent="0.2">
      <c r="F715" s="232"/>
      <c r="I715" s="232"/>
      <c r="S715" s="35"/>
      <c r="W715" s="36"/>
      <c r="X715" s="36"/>
      <c r="AG715" s="232"/>
    </row>
    <row r="716" spans="6:33" ht="15.75" customHeight="1" x14ac:dyDescent="0.2">
      <c r="F716" s="232"/>
      <c r="I716" s="232"/>
      <c r="S716" s="35"/>
      <c r="W716" s="36"/>
      <c r="X716" s="36"/>
      <c r="AG716" s="232"/>
    </row>
    <row r="717" spans="6:33" ht="15.75" customHeight="1" x14ac:dyDescent="0.2">
      <c r="F717" s="232"/>
      <c r="I717" s="232"/>
      <c r="S717" s="35"/>
      <c r="W717" s="36"/>
      <c r="X717" s="36"/>
      <c r="AG717" s="232"/>
    </row>
    <row r="718" spans="6:33" ht="15.75" customHeight="1" x14ac:dyDescent="0.2">
      <c r="F718" s="232"/>
      <c r="I718" s="232"/>
      <c r="S718" s="35"/>
      <c r="W718" s="36"/>
      <c r="X718" s="36"/>
      <c r="AG718" s="232"/>
    </row>
    <row r="719" spans="6:33" ht="15.75" customHeight="1" x14ac:dyDescent="0.2">
      <c r="F719" s="232"/>
      <c r="I719" s="232"/>
      <c r="S719" s="35"/>
      <c r="W719" s="36"/>
      <c r="X719" s="36"/>
      <c r="AG719" s="232"/>
    </row>
    <row r="720" spans="6:33" ht="15.75" customHeight="1" x14ac:dyDescent="0.2">
      <c r="F720" s="232"/>
      <c r="I720" s="232"/>
      <c r="S720" s="35"/>
      <c r="W720" s="36"/>
      <c r="X720" s="36"/>
      <c r="AG720" s="232"/>
    </row>
    <row r="721" spans="6:33" ht="15.75" customHeight="1" x14ac:dyDescent="0.2">
      <c r="F721" s="232"/>
      <c r="I721" s="232"/>
      <c r="S721" s="35"/>
      <c r="W721" s="36"/>
      <c r="X721" s="36"/>
      <c r="AG721" s="232"/>
    </row>
    <row r="722" spans="6:33" ht="15.75" customHeight="1" x14ac:dyDescent="0.2">
      <c r="F722" s="232"/>
      <c r="I722" s="232"/>
      <c r="S722" s="35"/>
      <c r="W722" s="36"/>
      <c r="X722" s="36"/>
      <c r="AG722" s="232"/>
    </row>
    <row r="723" spans="6:33" ht="15.75" customHeight="1" x14ac:dyDescent="0.2">
      <c r="F723" s="232"/>
      <c r="I723" s="232"/>
      <c r="S723" s="35"/>
      <c r="W723" s="36"/>
      <c r="X723" s="36"/>
      <c r="AG723" s="232"/>
    </row>
    <row r="724" spans="6:33" ht="15.75" customHeight="1" x14ac:dyDescent="0.2">
      <c r="F724" s="232"/>
      <c r="I724" s="232"/>
      <c r="S724" s="35"/>
      <c r="W724" s="36"/>
      <c r="X724" s="36"/>
      <c r="AG724" s="232"/>
    </row>
    <row r="725" spans="6:33" ht="15.75" customHeight="1" x14ac:dyDescent="0.2">
      <c r="F725" s="232"/>
      <c r="I725" s="232"/>
      <c r="S725" s="35"/>
      <c r="W725" s="36"/>
      <c r="X725" s="36"/>
      <c r="AG725" s="232"/>
    </row>
    <row r="726" spans="6:33" ht="15.75" customHeight="1" x14ac:dyDescent="0.2">
      <c r="F726" s="232"/>
      <c r="I726" s="232"/>
      <c r="S726" s="35"/>
      <c r="W726" s="36"/>
      <c r="X726" s="36"/>
      <c r="AG726" s="232"/>
    </row>
    <row r="727" spans="6:33" ht="15.75" customHeight="1" x14ac:dyDescent="0.2">
      <c r="F727" s="232"/>
      <c r="I727" s="232"/>
      <c r="S727" s="35"/>
      <c r="W727" s="36"/>
      <c r="X727" s="36"/>
      <c r="AG727" s="232"/>
    </row>
    <row r="728" spans="6:33" ht="15.75" customHeight="1" x14ac:dyDescent="0.2">
      <c r="F728" s="232"/>
      <c r="I728" s="232"/>
      <c r="S728" s="35"/>
      <c r="W728" s="36"/>
      <c r="X728" s="36"/>
      <c r="AG728" s="232"/>
    </row>
    <row r="729" spans="6:33" ht="15.75" customHeight="1" x14ac:dyDescent="0.2">
      <c r="F729" s="232"/>
      <c r="I729" s="232"/>
      <c r="S729" s="35"/>
      <c r="W729" s="36"/>
      <c r="X729" s="36"/>
      <c r="AG729" s="232"/>
    </row>
    <row r="730" spans="6:33" ht="15.75" customHeight="1" x14ac:dyDescent="0.2">
      <c r="F730" s="232"/>
      <c r="I730" s="232"/>
      <c r="S730" s="35"/>
      <c r="W730" s="36"/>
      <c r="X730" s="36"/>
      <c r="AG730" s="232"/>
    </row>
    <row r="731" spans="6:33" ht="15.75" customHeight="1" x14ac:dyDescent="0.2">
      <c r="F731" s="232"/>
      <c r="I731" s="232"/>
      <c r="S731" s="35"/>
      <c r="W731" s="36"/>
      <c r="X731" s="36"/>
      <c r="AG731" s="232"/>
    </row>
    <row r="732" spans="6:33" ht="15.75" customHeight="1" x14ac:dyDescent="0.2">
      <c r="F732" s="232"/>
      <c r="I732" s="232"/>
      <c r="S732" s="35"/>
      <c r="W732" s="36"/>
      <c r="X732" s="36"/>
      <c r="AG732" s="232"/>
    </row>
    <row r="733" spans="6:33" ht="15.75" customHeight="1" x14ac:dyDescent="0.2">
      <c r="F733" s="232"/>
      <c r="I733" s="232"/>
      <c r="S733" s="35"/>
      <c r="W733" s="36"/>
      <c r="X733" s="36"/>
      <c r="AG733" s="232"/>
    </row>
    <row r="734" spans="6:33" ht="15.75" customHeight="1" x14ac:dyDescent="0.2">
      <c r="F734" s="232"/>
      <c r="I734" s="232"/>
      <c r="S734" s="35"/>
      <c r="W734" s="36"/>
      <c r="X734" s="36"/>
      <c r="AG734" s="232"/>
    </row>
    <row r="735" spans="6:33" ht="15.75" customHeight="1" x14ac:dyDescent="0.2">
      <c r="F735" s="232"/>
      <c r="I735" s="232"/>
      <c r="S735" s="35"/>
      <c r="W735" s="36"/>
      <c r="X735" s="36"/>
      <c r="AG735" s="232"/>
    </row>
    <row r="736" spans="6:33" ht="15.75" customHeight="1" x14ac:dyDescent="0.2">
      <c r="F736" s="232"/>
      <c r="I736" s="232"/>
      <c r="S736" s="35"/>
      <c r="W736" s="36"/>
      <c r="X736" s="36"/>
      <c r="AG736" s="232"/>
    </row>
    <row r="737" spans="6:33" ht="15.75" customHeight="1" x14ac:dyDescent="0.2">
      <c r="F737" s="232"/>
      <c r="I737" s="232"/>
      <c r="S737" s="35"/>
      <c r="W737" s="36"/>
      <c r="X737" s="36"/>
      <c r="AG737" s="232"/>
    </row>
    <row r="738" spans="6:33" ht="15.75" customHeight="1" x14ac:dyDescent="0.2">
      <c r="F738" s="232"/>
      <c r="I738" s="232"/>
      <c r="S738" s="35"/>
      <c r="W738" s="36"/>
      <c r="X738" s="36"/>
      <c r="AG738" s="232"/>
    </row>
    <row r="739" spans="6:33" ht="15.75" customHeight="1" x14ac:dyDescent="0.2">
      <c r="F739" s="232"/>
      <c r="I739" s="232"/>
      <c r="S739" s="35"/>
      <c r="W739" s="36"/>
      <c r="X739" s="36"/>
      <c r="AG739" s="232"/>
    </row>
    <row r="740" spans="6:33" ht="15.75" customHeight="1" x14ac:dyDescent="0.2">
      <c r="F740" s="232"/>
      <c r="I740" s="232"/>
      <c r="S740" s="35"/>
      <c r="W740" s="36"/>
      <c r="X740" s="36"/>
      <c r="AG740" s="232"/>
    </row>
    <row r="741" spans="6:33" ht="15.75" customHeight="1" x14ac:dyDescent="0.2">
      <c r="F741" s="232"/>
      <c r="I741" s="232"/>
      <c r="S741" s="35"/>
      <c r="W741" s="36"/>
      <c r="X741" s="36"/>
      <c r="AG741" s="232"/>
    </row>
    <row r="742" spans="6:33" ht="15.75" customHeight="1" x14ac:dyDescent="0.2">
      <c r="F742" s="232"/>
      <c r="I742" s="232"/>
      <c r="S742" s="35"/>
      <c r="W742" s="36"/>
      <c r="X742" s="36"/>
      <c r="AG742" s="232"/>
    </row>
    <row r="743" spans="6:33" ht="15.75" customHeight="1" x14ac:dyDescent="0.2">
      <c r="F743" s="232"/>
      <c r="I743" s="232"/>
      <c r="S743" s="35"/>
      <c r="W743" s="36"/>
      <c r="X743" s="36"/>
      <c r="AG743" s="232"/>
    </row>
    <row r="744" spans="6:33" ht="15.75" customHeight="1" x14ac:dyDescent="0.2">
      <c r="F744" s="232"/>
      <c r="I744" s="232"/>
      <c r="S744" s="35"/>
      <c r="W744" s="36"/>
      <c r="X744" s="36"/>
      <c r="AG744" s="232"/>
    </row>
    <row r="745" spans="6:33" ht="15.75" customHeight="1" x14ac:dyDescent="0.2">
      <c r="F745" s="232"/>
      <c r="I745" s="232"/>
      <c r="S745" s="35"/>
      <c r="W745" s="36"/>
      <c r="X745" s="36"/>
      <c r="AG745" s="232"/>
    </row>
    <row r="746" spans="6:33" ht="15.75" customHeight="1" x14ac:dyDescent="0.2">
      <c r="F746" s="232"/>
      <c r="I746" s="232"/>
      <c r="S746" s="35"/>
      <c r="W746" s="36"/>
      <c r="X746" s="36"/>
      <c r="AG746" s="232"/>
    </row>
    <row r="747" spans="6:33" ht="15.75" customHeight="1" x14ac:dyDescent="0.2">
      <c r="F747" s="232"/>
      <c r="I747" s="232"/>
      <c r="S747" s="35"/>
      <c r="W747" s="36"/>
      <c r="X747" s="36"/>
      <c r="AG747" s="232"/>
    </row>
    <row r="748" spans="6:33" ht="15.75" customHeight="1" x14ac:dyDescent="0.2">
      <c r="F748" s="232"/>
      <c r="I748" s="232"/>
      <c r="S748" s="35"/>
      <c r="W748" s="36"/>
      <c r="X748" s="36"/>
      <c r="AG748" s="232"/>
    </row>
    <row r="749" spans="6:33" ht="15.75" customHeight="1" x14ac:dyDescent="0.2">
      <c r="F749" s="232"/>
      <c r="I749" s="232"/>
      <c r="S749" s="35"/>
      <c r="W749" s="36"/>
      <c r="X749" s="36"/>
      <c r="AG749" s="232"/>
    </row>
    <row r="750" spans="6:33" ht="15.75" customHeight="1" x14ac:dyDescent="0.2">
      <c r="F750" s="232"/>
      <c r="I750" s="232"/>
      <c r="S750" s="35"/>
      <c r="W750" s="36"/>
      <c r="X750" s="36"/>
      <c r="AG750" s="232"/>
    </row>
    <row r="751" spans="6:33" ht="15.75" customHeight="1" x14ac:dyDescent="0.2">
      <c r="F751" s="232"/>
      <c r="I751" s="232"/>
      <c r="S751" s="35"/>
      <c r="W751" s="36"/>
      <c r="X751" s="36"/>
      <c r="AG751" s="232"/>
    </row>
    <row r="752" spans="6:33" ht="15.75" customHeight="1" x14ac:dyDescent="0.2">
      <c r="F752" s="232"/>
      <c r="I752" s="232"/>
      <c r="S752" s="35"/>
      <c r="W752" s="36"/>
      <c r="X752" s="36"/>
      <c r="AG752" s="232"/>
    </row>
    <row r="753" spans="6:33" ht="15.75" customHeight="1" x14ac:dyDescent="0.2">
      <c r="F753" s="232"/>
      <c r="I753" s="232"/>
      <c r="S753" s="35"/>
      <c r="W753" s="36"/>
      <c r="X753" s="36"/>
      <c r="AG753" s="232"/>
    </row>
    <row r="754" spans="6:33" ht="15.75" customHeight="1" x14ac:dyDescent="0.2">
      <c r="F754" s="232"/>
      <c r="I754" s="232"/>
      <c r="S754" s="35"/>
      <c r="W754" s="36"/>
      <c r="X754" s="36"/>
      <c r="AG754" s="232"/>
    </row>
    <row r="755" spans="6:33" ht="15.75" customHeight="1" x14ac:dyDescent="0.2">
      <c r="F755" s="232"/>
      <c r="I755" s="232"/>
      <c r="S755" s="35"/>
      <c r="W755" s="36"/>
      <c r="X755" s="36"/>
      <c r="AG755" s="232"/>
    </row>
    <row r="756" spans="6:33" ht="15.75" customHeight="1" x14ac:dyDescent="0.2">
      <c r="F756" s="232"/>
      <c r="I756" s="232"/>
      <c r="S756" s="35"/>
      <c r="W756" s="36"/>
      <c r="X756" s="36"/>
      <c r="AG756" s="232"/>
    </row>
    <row r="757" spans="6:33" ht="15.75" customHeight="1" x14ac:dyDescent="0.2">
      <c r="F757" s="232"/>
      <c r="I757" s="232"/>
      <c r="S757" s="35"/>
      <c r="W757" s="36"/>
      <c r="X757" s="36"/>
      <c r="AG757" s="232"/>
    </row>
    <row r="758" spans="6:33" ht="15.75" customHeight="1" x14ac:dyDescent="0.2">
      <c r="F758" s="232"/>
      <c r="I758" s="232"/>
      <c r="S758" s="35"/>
      <c r="W758" s="36"/>
      <c r="X758" s="36"/>
      <c r="AG758" s="232"/>
    </row>
    <row r="759" spans="6:33" ht="15.75" customHeight="1" x14ac:dyDescent="0.2">
      <c r="F759" s="232"/>
      <c r="I759" s="232"/>
      <c r="S759" s="35"/>
      <c r="W759" s="36"/>
      <c r="X759" s="36"/>
      <c r="AG759" s="232"/>
    </row>
    <row r="760" spans="6:33" ht="15.75" customHeight="1" x14ac:dyDescent="0.2">
      <c r="F760" s="232"/>
      <c r="I760" s="232"/>
      <c r="S760" s="35"/>
      <c r="W760" s="36"/>
      <c r="X760" s="36"/>
      <c r="AG760" s="232"/>
    </row>
    <row r="761" spans="6:33" ht="15.75" customHeight="1" x14ac:dyDescent="0.2">
      <c r="F761" s="232"/>
      <c r="I761" s="232"/>
      <c r="S761" s="35"/>
      <c r="W761" s="36"/>
      <c r="X761" s="36"/>
      <c r="AG761" s="232"/>
    </row>
    <row r="762" spans="6:33" ht="15.75" customHeight="1" x14ac:dyDescent="0.2">
      <c r="F762" s="232"/>
      <c r="I762" s="232"/>
      <c r="S762" s="35"/>
      <c r="W762" s="36"/>
      <c r="X762" s="36"/>
      <c r="AG762" s="232"/>
    </row>
    <row r="763" spans="6:33" ht="15.75" customHeight="1" x14ac:dyDescent="0.2">
      <c r="F763" s="232"/>
      <c r="I763" s="232"/>
      <c r="S763" s="35"/>
      <c r="W763" s="36"/>
      <c r="X763" s="36"/>
      <c r="AG763" s="232"/>
    </row>
    <row r="764" spans="6:33" ht="15.75" customHeight="1" x14ac:dyDescent="0.2">
      <c r="F764" s="232"/>
      <c r="I764" s="232"/>
      <c r="S764" s="35"/>
      <c r="W764" s="36"/>
      <c r="X764" s="36"/>
      <c r="AG764" s="232"/>
    </row>
    <row r="765" spans="6:33" ht="15.75" customHeight="1" x14ac:dyDescent="0.2">
      <c r="F765" s="232"/>
      <c r="I765" s="232"/>
      <c r="S765" s="35"/>
      <c r="W765" s="36"/>
      <c r="X765" s="36"/>
      <c r="AG765" s="232"/>
    </row>
    <row r="766" spans="6:33" ht="15.75" customHeight="1" x14ac:dyDescent="0.2">
      <c r="F766" s="232"/>
      <c r="I766" s="232"/>
      <c r="S766" s="35"/>
      <c r="W766" s="36"/>
      <c r="X766" s="36"/>
      <c r="AG766" s="232"/>
    </row>
    <row r="767" spans="6:33" ht="15.75" customHeight="1" x14ac:dyDescent="0.2">
      <c r="F767" s="232"/>
      <c r="I767" s="232"/>
      <c r="S767" s="35"/>
      <c r="W767" s="36"/>
      <c r="X767" s="36"/>
      <c r="AG767" s="232"/>
    </row>
    <row r="768" spans="6:33" ht="15.75" customHeight="1" x14ac:dyDescent="0.2">
      <c r="F768" s="232"/>
      <c r="I768" s="232"/>
      <c r="S768" s="35"/>
      <c r="W768" s="36"/>
      <c r="X768" s="36"/>
      <c r="AG768" s="232"/>
    </row>
    <row r="769" spans="6:33" ht="15.75" customHeight="1" x14ac:dyDescent="0.2">
      <c r="F769" s="232"/>
      <c r="I769" s="232"/>
      <c r="S769" s="35"/>
      <c r="W769" s="36"/>
      <c r="X769" s="36"/>
      <c r="AG769" s="232"/>
    </row>
    <row r="770" spans="6:33" ht="15.75" customHeight="1" x14ac:dyDescent="0.2">
      <c r="F770" s="232"/>
      <c r="I770" s="232"/>
      <c r="S770" s="35"/>
      <c r="W770" s="36"/>
      <c r="X770" s="36"/>
      <c r="AG770" s="232"/>
    </row>
    <row r="771" spans="6:33" ht="15.75" customHeight="1" x14ac:dyDescent="0.2">
      <c r="F771" s="232"/>
      <c r="I771" s="232"/>
      <c r="S771" s="35"/>
      <c r="W771" s="36"/>
      <c r="X771" s="36"/>
      <c r="AG771" s="232"/>
    </row>
    <row r="772" spans="6:33" ht="15.75" customHeight="1" x14ac:dyDescent="0.2">
      <c r="F772" s="232"/>
      <c r="I772" s="232"/>
      <c r="S772" s="35"/>
      <c r="W772" s="36"/>
      <c r="X772" s="36"/>
      <c r="AG772" s="232"/>
    </row>
    <row r="773" spans="6:33" ht="15.75" customHeight="1" x14ac:dyDescent="0.2">
      <c r="F773" s="232"/>
      <c r="I773" s="232"/>
      <c r="S773" s="35"/>
      <c r="W773" s="36"/>
      <c r="X773" s="36"/>
      <c r="AG773" s="232"/>
    </row>
    <row r="774" spans="6:33" ht="15.75" customHeight="1" x14ac:dyDescent="0.2">
      <c r="F774" s="232"/>
      <c r="I774" s="232"/>
      <c r="S774" s="35"/>
      <c r="W774" s="36"/>
      <c r="X774" s="36"/>
      <c r="AG774" s="232"/>
    </row>
    <row r="775" spans="6:33" ht="15.75" customHeight="1" x14ac:dyDescent="0.2">
      <c r="F775" s="232"/>
      <c r="I775" s="232"/>
      <c r="S775" s="35"/>
      <c r="W775" s="36"/>
      <c r="X775" s="36"/>
      <c r="AG775" s="232"/>
    </row>
    <row r="776" spans="6:33" ht="15.75" customHeight="1" x14ac:dyDescent="0.2">
      <c r="F776" s="232"/>
      <c r="I776" s="232"/>
      <c r="S776" s="35"/>
      <c r="W776" s="36"/>
      <c r="X776" s="36"/>
      <c r="AG776" s="232"/>
    </row>
    <row r="777" spans="6:33" ht="15.75" customHeight="1" x14ac:dyDescent="0.2">
      <c r="F777" s="232"/>
      <c r="I777" s="232"/>
      <c r="S777" s="35"/>
      <c r="W777" s="36"/>
      <c r="X777" s="36"/>
      <c r="AG777" s="232"/>
    </row>
    <row r="778" spans="6:33" ht="15.75" customHeight="1" x14ac:dyDescent="0.2">
      <c r="F778" s="232"/>
      <c r="I778" s="232"/>
      <c r="S778" s="35"/>
      <c r="W778" s="36"/>
      <c r="X778" s="36"/>
      <c r="AG778" s="232"/>
    </row>
    <row r="779" spans="6:33" ht="15.75" customHeight="1" x14ac:dyDescent="0.2">
      <c r="F779" s="232"/>
      <c r="I779" s="232"/>
      <c r="S779" s="35"/>
      <c r="W779" s="36"/>
      <c r="X779" s="36"/>
      <c r="AG779" s="232"/>
    </row>
    <row r="780" spans="6:33" ht="15.75" customHeight="1" x14ac:dyDescent="0.2">
      <c r="F780" s="232"/>
      <c r="I780" s="232"/>
      <c r="S780" s="35"/>
      <c r="W780" s="36"/>
      <c r="X780" s="36"/>
      <c r="AG780" s="232"/>
    </row>
    <row r="781" spans="6:33" ht="15.75" customHeight="1" x14ac:dyDescent="0.2">
      <c r="F781" s="232"/>
      <c r="I781" s="232"/>
      <c r="S781" s="35"/>
      <c r="W781" s="36"/>
      <c r="X781" s="36"/>
      <c r="AG781" s="232"/>
    </row>
    <row r="782" spans="6:33" ht="15.75" customHeight="1" x14ac:dyDescent="0.2">
      <c r="F782" s="232"/>
      <c r="I782" s="232"/>
      <c r="S782" s="35"/>
      <c r="W782" s="36"/>
      <c r="X782" s="36"/>
      <c r="AG782" s="232"/>
    </row>
    <row r="783" spans="6:33" ht="15.75" customHeight="1" x14ac:dyDescent="0.2">
      <c r="F783" s="232"/>
      <c r="I783" s="232"/>
      <c r="S783" s="35"/>
      <c r="W783" s="36"/>
      <c r="X783" s="36"/>
      <c r="AG783" s="232"/>
    </row>
    <row r="784" spans="6:33" ht="15.75" customHeight="1" x14ac:dyDescent="0.2">
      <c r="F784" s="232"/>
      <c r="I784" s="232"/>
      <c r="S784" s="35"/>
      <c r="W784" s="36"/>
      <c r="X784" s="36"/>
      <c r="AG784" s="232"/>
    </row>
    <row r="785" spans="6:33" ht="15.75" customHeight="1" x14ac:dyDescent="0.2">
      <c r="F785" s="232"/>
      <c r="I785" s="232"/>
      <c r="S785" s="35"/>
      <c r="W785" s="36"/>
      <c r="X785" s="36"/>
      <c r="AG785" s="232"/>
    </row>
    <row r="786" spans="6:33" ht="15.75" customHeight="1" x14ac:dyDescent="0.2">
      <c r="F786" s="232"/>
      <c r="I786" s="232"/>
      <c r="S786" s="35"/>
      <c r="W786" s="36"/>
      <c r="X786" s="36"/>
      <c r="AG786" s="232"/>
    </row>
    <row r="787" spans="6:33" ht="15.75" customHeight="1" x14ac:dyDescent="0.2">
      <c r="F787" s="232"/>
      <c r="I787" s="232"/>
      <c r="S787" s="35"/>
      <c r="W787" s="36"/>
      <c r="X787" s="36"/>
      <c r="AG787" s="232"/>
    </row>
    <row r="788" spans="6:33" ht="15.75" customHeight="1" x14ac:dyDescent="0.2">
      <c r="F788" s="232"/>
      <c r="I788" s="232"/>
      <c r="S788" s="35"/>
      <c r="W788" s="36"/>
      <c r="X788" s="36"/>
      <c r="AG788" s="232"/>
    </row>
    <row r="789" spans="6:33" ht="15.75" customHeight="1" x14ac:dyDescent="0.2">
      <c r="F789" s="232"/>
      <c r="I789" s="232"/>
      <c r="S789" s="35"/>
      <c r="W789" s="36"/>
      <c r="X789" s="36"/>
      <c r="AG789" s="232"/>
    </row>
    <row r="790" spans="6:33" ht="15.75" customHeight="1" x14ac:dyDescent="0.2">
      <c r="F790" s="232"/>
      <c r="I790" s="232"/>
      <c r="S790" s="35"/>
      <c r="W790" s="36"/>
      <c r="X790" s="36"/>
      <c r="AG790" s="232"/>
    </row>
    <row r="791" spans="6:33" ht="15.75" customHeight="1" x14ac:dyDescent="0.2">
      <c r="F791" s="232"/>
      <c r="I791" s="232"/>
      <c r="S791" s="35"/>
      <c r="W791" s="36"/>
      <c r="X791" s="36"/>
      <c r="AG791" s="232"/>
    </row>
    <row r="792" spans="6:33" ht="15.75" customHeight="1" x14ac:dyDescent="0.2">
      <c r="F792" s="232"/>
      <c r="I792" s="232"/>
      <c r="S792" s="35"/>
      <c r="W792" s="36"/>
      <c r="X792" s="36"/>
      <c r="AG792" s="232"/>
    </row>
    <row r="793" spans="6:33" ht="15.75" customHeight="1" x14ac:dyDescent="0.2">
      <c r="F793" s="232"/>
      <c r="I793" s="232"/>
      <c r="S793" s="35"/>
      <c r="W793" s="36"/>
      <c r="X793" s="36"/>
      <c r="AG793" s="232"/>
    </row>
    <row r="794" spans="6:33" ht="15.75" customHeight="1" x14ac:dyDescent="0.2">
      <c r="F794" s="232"/>
      <c r="I794" s="232"/>
      <c r="S794" s="35"/>
      <c r="W794" s="36"/>
      <c r="X794" s="36"/>
      <c r="AG794" s="232"/>
    </row>
    <row r="795" spans="6:33" ht="15.75" customHeight="1" x14ac:dyDescent="0.2">
      <c r="F795" s="232"/>
      <c r="I795" s="232"/>
      <c r="S795" s="35"/>
      <c r="W795" s="36"/>
      <c r="X795" s="36"/>
      <c r="AG795" s="232"/>
    </row>
    <row r="796" spans="6:33" ht="15.75" customHeight="1" x14ac:dyDescent="0.2">
      <c r="F796" s="232"/>
      <c r="I796" s="232"/>
      <c r="S796" s="35"/>
      <c r="W796" s="36"/>
      <c r="X796" s="36"/>
      <c r="AG796" s="232"/>
    </row>
    <row r="797" spans="6:33" ht="15.75" customHeight="1" x14ac:dyDescent="0.2">
      <c r="F797" s="232"/>
      <c r="I797" s="232"/>
      <c r="S797" s="35"/>
      <c r="W797" s="36"/>
      <c r="X797" s="36"/>
      <c r="AG797" s="232"/>
    </row>
    <row r="798" spans="6:33" ht="15.75" customHeight="1" x14ac:dyDescent="0.2">
      <c r="F798" s="232"/>
      <c r="I798" s="232"/>
      <c r="S798" s="35"/>
      <c r="W798" s="36"/>
      <c r="X798" s="36"/>
      <c r="AG798" s="232"/>
    </row>
    <row r="799" spans="6:33" ht="15.75" customHeight="1" x14ac:dyDescent="0.2">
      <c r="F799" s="232"/>
      <c r="I799" s="232"/>
      <c r="S799" s="35"/>
      <c r="W799" s="36"/>
      <c r="X799" s="36"/>
      <c r="AG799" s="232"/>
    </row>
    <row r="800" spans="6:33" ht="15.75" customHeight="1" x14ac:dyDescent="0.2">
      <c r="F800" s="232"/>
      <c r="I800" s="232"/>
      <c r="S800" s="35"/>
      <c r="W800" s="36"/>
      <c r="X800" s="36"/>
      <c r="AG800" s="232"/>
    </row>
    <row r="801" spans="6:33" ht="15.75" customHeight="1" x14ac:dyDescent="0.2">
      <c r="F801" s="232"/>
      <c r="I801" s="232"/>
      <c r="S801" s="35"/>
      <c r="W801" s="36"/>
      <c r="X801" s="36"/>
      <c r="AG801" s="232"/>
    </row>
    <row r="802" spans="6:33" ht="15.75" customHeight="1" x14ac:dyDescent="0.2">
      <c r="F802" s="232"/>
      <c r="I802" s="232"/>
      <c r="S802" s="35"/>
      <c r="W802" s="36"/>
      <c r="X802" s="36"/>
      <c r="AG802" s="232"/>
    </row>
    <row r="803" spans="6:33" ht="15.75" customHeight="1" x14ac:dyDescent="0.2">
      <c r="F803" s="232"/>
      <c r="I803" s="232"/>
      <c r="S803" s="35"/>
      <c r="W803" s="36"/>
      <c r="X803" s="36"/>
      <c r="AG803" s="232"/>
    </row>
    <row r="804" spans="6:33" ht="15.75" customHeight="1" x14ac:dyDescent="0.2">
      <c r="F804" s="232"/>
      <c r="I804" s="232"/>
      <c r="S804" s="35"/>
      <c r="W804" s="36"/>
      <c r="X804" s="36"/>
      <c r="AG804" s="232"/>
    </row>
    <row r="805" spans="6:33" ht="15.75" customHeight="1" x14ac:dyDescent="0.2">
      <c r="F805" s="232"/>
      <c r="I805" s="232"/>
      <c r="S805" s="35"/>
      <c r="W805" s="36"/>
      <c r="X805" s="36"/>
      <c r="AG805" s="232"/>
    </row>
    <row r="806" spans="6:33" ht="15.75" customHeight="1" x14ac:dyDescent="0.2">
      <c r="F806" s="232"/>
      <c r="I806" s="232"/>
      <c r="S806" s="35"/>
      <c r="W806" s="36"/>
      <c r="X806" s="36"/>
      <c r="AG806" s="232"/>
    </row>
    <row r="807" spans="6:33" ht="15.75" customHeight="1" x14ac:dyDescent="0.2">
      <c r="F807" s="232"/>
      <c r="I807" s="232"/>
      <c r="S807" s="35"/>
      <c r="W807" s="36"/>
      <c r="X807" s="36"/>
      <c r="AG807" s="232"/>
    </row>
    <row r="808" spans="6:33" ht="15.75" customHeight="1" x14ac:dyDescent="0.2">
      <c r="F808" s="232"/>
      <c r="I808" s="232"/>
      <c r="S808" s="35"/>
      <c r="W808" s="36"/>
      <c r="X808" s="36"/>
      <c r="AG808" s="232"/>
    </row>
    <row r="809" spans="6:33" ht="15.75" customHeight="1" x14ac:dyDescent="0.2">
      <c r="F809" s="232"/>
      <c r="I809" s="232"/>
      <c r="S809" s="35"/>
      <c r="W809" s="36"/>
      <c r="X809" s="36"/>
      <c r="AG809" s="232"/>
    </row>
    <row r="810" spans="6:33" ht="15.75" customHeight="1" x14ac:dyDescent="0.2">
      <c r="F810" s="232"/>
      <c r="I810" s="232"/>
      <c r="S810" s="35"/>
      <c r="W810" s="36"/>
      <c r="X810" s="36"/>
      <c r="AG810" s="232"/>
    </row>
    <row r="811" spans="6:33" ht="15.75" customHeight="1" x14ac:dyDescent="0.2">
      <c r="F811" s="232"/>
      <c r="I811" s="232"/>
      <c r="S811" s="35"/>
      <c r="W811" s="36"/>
      <c r="X811" s="36"/>
      <c r="AG811" s="232"/>
    </row>
    <row r="812" spans="6:33" ht="15.75" customHeight="1" x14ac:dyDescent="0.2">
      <c r="F812" s="232"/>
      <c r="I812" s="232"/>
      <c r="S812" s="35"/>
      <c r="W812" s="36"/>
      <c r="X812" s="36"/>
      <c r="AG812" s="232"/>
    </row>
    <row r="813" spans="6:33" ht="15.75" customHeight="1" x14ac:dyDescent="0.2">
      <c r="F813" s="232"/>
      <c r="I813" s="232"/>
      <c r="S813" s="35"/>
      <c r="W813" s="36"/>
      <c r="X813" s="36"/>
      <c r="AG813" s="232"/>
    </row>
    <row r="814" spans="6:33" ht="15.75" customHeight="1" x14ac:dyDescent="0.2">
      <c r="F814" s="232"/>
      <c r="I814" s="232"/>
      <c r="S814" s="35"/>
      <c r="W814" s="36"/>
      <c r="X814" s="36"/>
      <c r="AG814" s="232"/>
    </row>
    <row r="815" spans="6:33" ht="15.75" customHeight="1" x14ac:dyDescent="0.2">
      <c r="F815" s="232"/>
      <c r="I815" s="232"/>
      <c r="S815" s="35"/>
      <c r="W815" s="36"/>
      <c r="X815" s="36"/>
      <c r="AG815" s="232"/>
    </row>
    <row r="816" spans="6:33" ht="15.75" customHeight="1" x14ac:dyDescent="0.2">
      <c r="F816" s="232"/>
      <c r="I816" s="232"/>
      <c r="S816" s="35"/>
      <c r="W816" s="36"/>
      <c r="X816" s="36"/>
      <c r="AG816" s="232"/>
    </row>
    <row r="817" spans="6:33" ht="15.75" customHeight="1" x14ac:dyDescent="0.2">
      <c r="F817" s="232"/>
      <c r="I817" s="232"/>
      <c r="S817" s="35"/>
      <c r="W817" s="36"/>
      <c r="X817" s="36"/>
      <c r="AG817" s="232"/>
    </row>
    <row r="818" spans="6:33" ht="15.75" customHeight="1" x14ac:dyDescent="0.2">
      <c r="F818" s="232"/>
      <c r="I818" s="232"/>
      <c r="S818" s="35"/>
      <c r="W818" s="36"/>
      <c r="X818" s="36"/>
      <c r="AG818" s="232"/>
    </row>
    <row r="819" spans="6:33" ht="15.75" customHeight="1" x14ac:dyDescent="0.2">
      <c r="F819" s="232"/>
      <c r="I819" s="232"/>
      <c r="S819" s="35"/>
      <c r="W819" s="36"/>
      <c r="X819" s="36"/>
      <c r="AG819" s="232"/>
    </row>
    <row r="820" spans="6:33" ht="15.75" customHeight="1" x14ac:dyDescent="0.2">
      <c r="F820" s="232"/>
      <c r="I820" s="232"/>
      <c r="S820" s="35"/>
      <c r="W820" s="36"/>
      <c r="X820" s="36"/>
      <c r="AG820" s="232"/>
    </row>
    <row r="821" spans="6:33" ht="15.75" customHeight="1" x14ac:dyDescent="0.2">
      <c r="F821" s="232"/>
      <c r="I821" s="232"/>
      <c r="S821" s="35"/>
      <c r="W821" s="36"/>
      <c r="X821" s="36"/>
      <c r="AG821" s="232"/>
    </row>
    <row r="822" spans="6:33" ht="15.75" customHeight="1" x14ac:dyDescent="0.2">
      <c r="F822" s="232"/>
      <c r="I822" s="232"/>
      <c r="S822" s="35"/>
      <c r="W822" s="36"/>
      <c r="X822" s="36"/>
      <c r="AG822" s="232"/>
    </row>
    <row r="823" spans="6:33" ht="15.75" customHeight="1" x14ac:dyDescent="0.2">
      <c r="F823" s="232"/>
      <c r="I823" s="232"/>
      <c r="S823" s="35"/>
      <c r="W823" s="36"/>
      <c r="X823" s="36"/>
      <c r="AG823" s="232"/>
    </row>
    <row r="824" spans="6:33" ht="15.75" customHeight="1" x14ac:dyDescent="0.2">
      <c r="F824" s="232"/>
      <c r="I824" s="232"/>
      <c r="S824" s="35"/>
      <c r="W824" s="36"/>
      <c r="X824" s="36"/>
      <c r="AG824" s="232"/>
    </row>
    <row r="825" spans="6:33" ht="15.75" customHeight="1" x14ac:dyDescent="0.2">
      <c r="F825" s="232"/>
      <c r="I825" s="232"/>
      <c r="S825" s="35"/>
      <c r="W825" s="36"/>
      <c r="X825" s="36"/>
      <c r="AG825" s="232"/>
    </row>
    <row r="826" spans="6:33" ht="15.75" customHeight="1" x14ac:dyDescent="0.2">
      <c r="F826" s="232"/>
      <c r="I826" s="232"/>
      <c r="S826" s="35"/>
      <c r="W826" s="36"/>
      <c r="X826" s="36"/>
      <c r="AG826" s="232"/>
    </row>
    <row r="827" spans="6:33" ht="15.75" customHeight="1" x14ac:dyDescent="0.2">
      <c r="F827" s="232"/>
      <c r="I827" s="232"/>
      <c r="S827" s="35"/>
      <c r="W827" s="36"/>
      <c r="X827" s="36"/>
      <c r="AG827" s="232"/>
    </row>
    <row r="828" spans="6:33" ht="15.75" customHeight="1" x14ac:dyDescent="0.2">
      <c r="F828" s="232"/>
      <c r="I828" s="232"/>
      <c r="S828" s="35"/>
      <c r="W828" s="36"/>
      <c r="X828" s="36"/>
      <c r="AG828" s="232"/>
    </row>
    <row r="829" spans="6:33" ht="15.75" customHeight="1" x14ac:dyDescent="0.2">
      <c r="F829" s="232"/>
      <c r="I829" s="232"/>
      <c r="S829" s="35"/>
      <c r="W829" s="36"/>
      <c r="X829" s="36"/>
      <c r="AG829" s="232"/>
    </row>
    <row r="830" spans="6:33" ht="15.75" customHeight="1" x14ac:dyDescent="0.2">
      <c r="F830" s="232"/>
      <c r="I830" s="232"/>
      <c r="S830" s="35"/>
      <c r="W830" s="36"/>
      <c r="X830" s="36"/>
      <c r="AG830" s="232"/>
    </row>
    <row r="831" spans="6:33" ht="15.75" customHeight="1" x14ac:dyDescent="0.2">
      <c r="F831" s="232"/>
      <c r="I831" s="232"/>
      <c r="S831" s="35"/>
      <c r="W831" s="36"/>
      <c r="X831" s="36"/>
      <c r="AG831" s="232"/>
    </row>
    <row r="832" spans="6:33" ht="15.75" customHeight="1" x14ac:dyDescent="0.2">
      <c r="F832" s="232"/>
      <c r="I832" s="232"/>
      <c r="S832" s="35"/>
      <c r="W832" s="36"/>
      <c r="X832" s="36"/>
      <c r="AG832" s="232"/>
    </row>
    <row r="833" spans="6:33" ht="15.75" customHeight="1" x14ac:dyDescent="0.2">
      <c r="F833" s="232"/>
      <c r="I833" s="232"/>
      <c r="S833" s="35"/>
      <c r="W833" s="36"/>
      <c r="X833" s="36"/>
      <c r="AG833" s="232"/>
    </row>
    <row r="834" spans="6:33" ht="15.75" customHeight="1" x14ac:dyDescent="0.2">
      <c r="F834" s="232"/>
      <c r="I834" s="232"/>
      <c r="S834" s="35"/>
      <c r="W834" s="36"/>
      <c r="X834" s="36"/>
      <c r="AG834" s="232"/>
    </row>
    <row r="835" spans="6:33" ht="15.75" customHeight="1" x14ac:dyDescent="0.2">
      <c r="F835" s="232"/>
      <c r="I835" s="232"/>
      <c r="S835" s="35"/>
      <c r="W835" s="36"/>
      <c r="X835" s="36"/>
      <c r="AG835" s="232"/>
    </row>
    <row r="836" spans="6:33" ht="15.75" customHeight="1" x14ac:dyDescent="0.2">
      <c r="F836" s="232"/>
      <c r="I836" s="232"/>
      <c r="S836" s="35"/>
      <c r="W836" s="36"/>
      <c r="X836" s="36"/>
      <c r="AG836" s="232"/>
    </row>
    <row r="837" spans="6:33" ht="15.75" customHeight="1" x14ac:dyDescent="0.2">
      <c r="F837" s="232"/>
      <c r="I837" s="232"/>
      <c r="S837" s="35"/>
      <c r="W837" s="36"/>
      <c r="X837" s="36"/>
      <c r="AG837" s="232"/>
    </row>
    <row r="838" spans="6:33" ht="15.75" customHeight="1" x14ac:dyDescent="0.2">
      <c r="F838" s="232"/>
      <c r="I838" s="232"/>
      <c r="S838" s="35"/>
      <c r="W838" s="36"/>
      <c r="X838" s="36"/>
      <c r="AG838" s="232"/>
    </row>
    <row r="839" spans="6:33" ht="15.75" customHeight="1" x14ac:dyDescent="0.2">
      <c r="F839" s="232"/>
      <c r="I839" s="232"/>
      <c r="S839" s="35"/>
      <c r="W839" s="36"/>
      <c r="X839" s="36"/>
      <c r="AG839" s="232"/>
    </row>
    <row r="840" spans="6:33" ht="15.75" customHeight="1" x14ac:dyDescent="0.2">
      <c r="F840" s="232"/>
      <c r="I840" s="232"/>
      <c r="S840" s="35"/>
      <c r="W840" s="36"/>
      <c r="X840" s="36"/>
      <c r="AG840" s="232"/>
    </row>
    <row r="841" spans="6:33" ht="15.75" customHeight="1" x14ac:dyDescent="0.2">
      <c r="F841" s="232"/>
      <c r="I841" s="232"/>
      <c r="S841" s="35"/>
      <c r="W841" s="36"/>
      <c r="X841" s="36"/>
      <c r="AG841" s="232"/>
    </row>
    <row r="842" spans="6:33" ht="15.75" customHeight="1" x14ac:dyDescent="0.2">
      <c r="F842" s="232"/>
      <c r="I842" s="232"/>
      <c r="S842" s="35"/>
      <c r="W842" s="36"/>
      <c r="X842" s="36"/>
      <c r="AG842" s="232"/>
    </row>
    <row r="843" spans="6:33" ht="15.75" customHeight="1" x14ac:dyDescent="0.2">
      <c r="F843" s="232"/>
      <c r="I843" s="232"/>
      <c r="S843" s="35"/>
      <c r="W843" s="36"/>
      <c r="X843" s="36"/>
      <c r="AG843" s="232"/>
    </row>
    <row r="844" spans="6:33" ht="15.75" customHeight="1" x14ac:dyDescent="0.2">
      <c r="F844" s="232"/>
      <c r="I844" s="232"/>
      <c r="S844" s="35"/>
      <c r="W844" s="36"/>
      <c r="X844" s="36"/>
      <c r="AG844" s="232"/>
    </row>
    <row r="845" spans="6:33" ht="15.75" customHeight="1" x14ac:dyDescent="0.2">
      <c r="F845" s="232"/>
      <c r="I845" s="232"/>
      <c r="S845" s="35"/>
      <c r="W845" s="36"/>
      <c r="X845" s="36"/>
      <c r="AG845" s="232"/>
    </row>
    <row r="846" spans="6:33" ht="15.75" customHeight="1" x14ac:dyDescent="0.2">
      <c r="F846" s="232"/>
      <c r="I846" s="232"/>
      <c r="S846" s="35"/>
      <c r="W846" s="36"/>
      <c r="X846" s="36"/>
      <c r="AG846" s="232"/>
    </row>
    <row r="847" spans="6:33" ht="15.75" customHeight="1" x14ac:dyDescent="0.2">
      <c r="F847" s="232"/>
      <c r="I847" s="232"/>
      <c r="S847" s="35"/>
      <c r="W847" s="36"/>
      <c r="X847" s="36"/>
      <c r="AG847" s="232"/>
    </row>
    <row r="848" spans="6:33" ht="15.75" customHeight="1" x14ac:dyDescent="0.2">
      <c r="F848" s="232"/>
      <c r="I848" s="232"/>
      <c r="S848" s="35"/>
      <c r="W848" s="36"/>
      <c r="X848" s="36"/>
      <c r="AG848" s="232"/>
    </row>
    <row r="849" spans="6:33" ht="15.75" customHeight="1" x14ac:dyDescent="0.2">
      <c r="F849" s="232"/>
      <c r="I849" s="232"/>
      <c r="S849" s="35"/>
      <c r="W849" s="36"/>
      <c r="X849" s="36"/>
      <c r="AG849" s="232"/>
    </row>
    <row r="850" spans="6:33" ht="15.75" customHeight="1" x14ac:dyDescent="0.2">
      <c r="F850" s="232"/>
      <c r="I850" s="232"/>
      <c r="S850" s="35"/>
      <c r="W850" s="36"/>
      <c r="X850" s="36"/>
      <c r="AG850" s="232"/>
    </row>
    <row r="851" spans="6:33" ht="15.75" customHeight="1" x14ac:dyDescent="0.2">
      <c r="F851" s="232"/>
      <c r="I851" s="232"/>
      <c r="S851" s="35"/>
      <c r="W851" s="36"/>
      <c r="X851" s="36"/>
      <c r="AG851" s="232"/>
    </row>
    <row r="852" spans="6:33" ht="15.75" customHeight="1" x14ac:dyDescent="0.2">
      <c r="F852" s="232"/>
      <c r="I852" s="232"/>
      <c r="S852" s="35"/>
      <c r="W852" s="36"/>
      <c r="X852" s="36"/>
      <c r="AG852" s="232"/>
    </row>
    <row r="853" spans="6:33" ht="15.75" customHeight="1" x14ac:dyDescent="0.2">
      <c r="F853" s="232"/>
      <c r="I853" s="232"/>
      <c r="S853" s="35"/>
      <c r="W853" s="36"/>
      <c r="X853" s="36"/>
      <c r="AG853" s="232"/>
    </row>
    <row r="854" spans="6:33" ht="15.75" customHeight="1" x14ac:dyDescent="0.2">
      <c r="F854" s="232"/>
      <c r="I854" s="232"/>
      <c r="S854" s="35"/>
      <c r="W854" s="36"/>
      <c r="X854" s="36"/>
      <c r="AG854" s="232"/>
    </row>
    <row r="855" spans="6:33" ht="15.75" customHeight="1" x14ac:dyDescent="0.2">
      <c r="F855" s="232"/>
      <c r="I855" s="232"/>
      <c r="S855" s="35"/>
      <c r="W855" s="36"/>
      <c r="X855" s="36"/>
      <c r="AG855" s="232"/>
    </row>
    <row r="856" spans="6:33" ht="15.75" customHeight="1" x14ac:dyDescent="0.2">
      <c r="F856" s="232"/>
      <c r="I856" s="232"/>
      <c r="S856" s="35"/>
      <c r="W856" s="36"/>
      <c r="X856" s="36"/>
      <c r="AG856" s="232"/>
    </row>
    <row r="857" spans="6:33" ht="15.75" customHeight="1" x14ac:dyDescent="0.2">
      <c r="F857" s="232"/>
      <c r="I857" s="232"/>
      <c r="S857" s="35"/>
      <c r="W857" s="36"/>
      <c r="X857" s="36"/>
      <c r="AG857" s="232"/>
    </row>
    <row r="858" spans="6:33" ht="15.75" customHeight="1" x14ac:dyDescent="0.2">
      <c r="F858" s="232"/>
      <c r="I858" s="232"/>
      <c r="S858" s="35"/>
      <c r="W858" s="36"/>
      <c r="X858" s="36"/>
      <c r="AG858" s="232"/>
    </row>
    <row r="859" spans="6:33" ht="15.75" customHeight="1" x14ac:dyDescent="0.2">
      <c r="F859" s="232"/>
      <c r="I859" s="232"/>
      <c r="S859" s="35"/>
      <c r="W859" s="36"/>
      <c r="X859" s="36"/>
      <c r="AG859" s="232"/>
    </row>
    <row r="860" spans="6:33" ht="15.75" customHeight="1" x14ac:dyDescent="0.2">
      <c r="F860" s="232"/>
      <c r="I860" s="232"/>
      <c r="S860" s="35"/>
      <c r="W860" s="36"/>
      <c r="X860" s="36"/>
      <c r="AG860" s="232"/>
    </row>
    <row r="861" spans="6:33" ht="15.75" customHeight="1" x14ac:dyDescent="0.2">
      <c r="F861" s="232"/>
      <c r="I861" s="232"/>
      <c r="S861" s="35"/>
      <c r="W861" s="36"/>
      <c r="X861" s="36"/>
      <c r="AG861" s="232"/>
    </row>
    <row r="862" spans="6:33" ht="15.75" customHeight="1" x14ac:dyDescent="0.2">
      <c r="F862" s="232"/>
      <c r="I862" s="232"/>
      <c r="S862" s="35"/>
      <c r="W862" s="36"/>
      <c r="X862" s="36"/>
      <c r="AG862" s="232"/>
    </row>
    <row r="863" spans="6:33" ht="15.75" customHeight="1" x14ac:dyDescent="0.2">
      <c r="F863" s="232"/>
      <c r="I863" s="232"/>
      <c r="S863" s="35"/>
      <c r="W863" s="36"/>
      <c r="X863" s="36"/>
      <c r="AG863" s="232"/>
    </row>
    <row r="864" spans="6:33" ht="15.75" customHeight="1" x14ac:dyDescent="0.2">
      <c r="F864" s="232"/>
      <c r="I864" s="232"/>
      <c r="S864" s="35"/>
      <c r="W864" s="36"/>
      <c r="X864" s="36"/>
      <c r="AG864" s="232"/>
    </row>
    <row r="865" spans="6:33" ht="15.75" customHeight="1" x14ac:dyDescent="0.2">
      <c r="F865" s="232"/>
      <c r="I865" s="232"/>
      <c r="S865" s="35"/>
      <c r="W865" s="36"/>
      <c r="X865" s="36"/>
      <c r="AG865" s="232"/>
    </row>
    <row r="866" spans="6:33" ht="15.75" customHeight="1" x14ac:dyDescent="0.2">
      <c r="F866" s="232"/>
      <c r="I866" s="232"/>
      <c r="S866" s="35"/>
      <c r="W866" s="36"/>
      <c r="X866" s="36"/>
      <c r="AG866" s="232"/>
    </row>
    <row r="867" spans="6:33" ht="15.75" customHeight="1" x14ac:dyDescent="0.2">
      <c r="F867" s="232"/>
      <c r="I867" s="232"/>
      <c r="S867" s="35"/>
      <c r="W867" s="36"/>
      <c r="X867" s="36"/>
      <c r="AG867" s="232"/>
    </row>
    <row r="868" spans="6:33" ht="15.75" customHeight="1" x14ac:dyDescent="0.2">
      <c r="F868" s="232"/>
      <c r="I868" s="232"/>
      <c r="S868" s="35"/>
      <c r="W868" s="36"/>
      <c r="X868" s="36"/>
      <c r="AG868" s="232"/>
    </row>
    <row r="869" spans="6:33" ht="15.75" customHeight="1" x14ac:dyDescent="0.2">
      <c r="F869" s="232"/>
      <c r="I869" s="232"/>
      <c r="S869" s="35"/>
      <c r="W869" s="36"/>
      <c r="X869" s="36"/>
      <c r="AG869" s="232"/>
    </row>
    <row r="870" spans="6:33" ht="15.75" customHeight="1" x14ac:dyDescent="0.2">
      <c r="F870" s="232"/>
      <c r="I870" s="232"/>
      <c r="S870" s="35"/>
      <c r="W870" s="36"/>
      <c r="X870" s="36"/>
      <c r="AG870" s="232"/>
    </row>
    <row r="871" spans="6:33" ht="15.75" customHeight="1" x14ac:dyDescent="0.2">
      <c r="F871" s="232"/>
      <c r="I871" s="232"/>
      <c r="S871" s="35"/>
      <c r="W871" s="36"/>
      <c r="X871" s="36"/>
      <c r="AG871" s="232"/>
    </row>
    <row r="872" spans="6:33" ht="15.75" customHeight="1" x14ac:dyDescent="0.2">
      <c r="F872" s="232"/>
      <c r="I872" s="232"/>
      <c r="S872" s="35"/>
      <c r="W872" s="36"/>
      <c r="X872" s="36"/>
      <c r="AG872" s="232"/>
    </row>
    <row r="873" spans="6:33" ht="15.75" customHeight="1" x14ac:dyDescent="0.2">
      <c r="F873" s="232"/>
      <c r="I873" s="232"/>
      <c r="S873" s="35"/>
      <c r="W873" s="36"/>
      <c r="X873" s="36"/>
      <c r="AG873" s="232"/>
    </row>
    <row r="874" spans="6:33" ht="15.75" customHeight="1" x14ac:dyDescent="0.2">
      <c r="F874" s="232"/>
      <c r="I874" s="232"/>
      <c r="S874" s="35"/>
      <c r="W874" s="36"/>
      <c r="X874" s="36"/>
      <c r="AG874" s="232"/>
    </row>
    <row r="875" spans="6:33" ht="15.75" customHeight="1" x14ac:dyDescent="0.2">
      <c r="F875" s="232"/>
      <c r="I875" s="232"/>
      <c r="S875" s="35"/>
      <c r="W875" s="36"/>
      <c r="X875" s="36"/>
      <c r="AG875" s="232"/>
    </row>
    <row r="876" spans="6:33" ht="15.75" customHeight="1" x14ac:dyDescent="0.2">
      <c r="F876" s="232"/>
      <c r="I876" s="232"/>
      <c r="S876" s="35"/>
      <c r="W876" s="36"/>
      <c r="X876" s="36"/>
      <c r="AG876" s="232"/>
    </row>
    <row r="877" spans="6:33" ht="15.75" customHeight="1" x14ac:dyDescent="0.2">
      <c r="F877" s="232"/>
      <c r="I877" s="232"/>
      <c r="S877" s="35"/>
      <c r="W877" s="36"/>
      <c r="X877" s="36"/>
      <c r="AG877" s="232"/>
    </row>
    <row r="878" spans="6:33" ht="15.75" customHeight="1" x14ac:dyDescent="0.2">
      <c r="F878" s="232"/>
      <c r="I878" s="232"/>
      <c r="S878" s="35"/>
      <c r="W878" s="36"/>
      <c r="X878" s="36"/>
      <c r="AG878" s="232"/>
    </row>
    <row r="879" spans="6:33" ht="15.75" customHeight="1" x14ac:dyDescent="0.2">
      <c r="F879" s="232"/>
      <c r="I879" s="232"/>
      <c r="S879" s="35"/>
      <c r="W879" s="36"/>
      <c r="X879" s="36"/>
      <c r="AG879" s="232"/>
    </row>
    <row r="880" spans="6:33" ht="15.75" customHeight="1" x14ac:dyDescent="0.2">
      <c r="F880" s="232"/>
      <c r="I880" s="232"/>
      <c r="S880" s="35"/>
      <c r="W880" s="36"/>
      <c r="X880" s="36"/>
      <c r="AG880" s="232"/>
    </row>
    <row r="881" spans="6:33" ht="15.75" customHeight="1" x14ac:dyDescent="0.2">
      <c r="F881" s="232"/>
      <c r="I881" s="232"/>
      <c r="S881" s="35"/>
      <c r="W881" s="36"/>
      <c r="X881" s="36"/>
      <c r="AG881" s="232"/>
    </row>
    <row r="882" spans="6:33" ht="15.75" customHeight="1" x14ac:dyDescent="0.2">
      <c r="F882" s="232"/>
      <c r="I882" s="232"/>
      <c r="S882" s="35"/>
      <c r="W882" s="36"/>
      <c r="X882" s="36"/>
      <c r="AG882" s="232"/>
    </row>
    <row r="883" spans="6:33" ht="15.75" customHeight="1" x14ac:dyDescent="0.2">
      <c r="F883" s="232"/>
      <c r="I883" s="232"/>
      <c r="S883" s="35"/>
      <c r="W883" s="36"/>
      <c r="X883" s="36"/>
      <c r="AG883" s="232"/>
    </row>
    <row r="884" spans="6:33" ht="15.75" customHeight="1" x14ac:dyDescent="0.2">
      <c r="F884" s="232"/>
      <c r="I884" s="232"/>
      <c r="S884" s="35"/>
      <c r="W884" s="36"/>
      <c r="X884" s="36"/>
      <c r="AG884" s="232"/>
    </row>
    <row r="885" spans="6:33" ht="15.75" customHeight="1" x14ac:dyDescent="0.2">
      <c r="F885" s="232"/>
      <c r="I885" s="232"/>
      <c r="S885" s="35"/>
      <c r="W885" s="36"/>
      <c r="X885" s="36"/>
      <c r="AG885" s="232"/>
    </row>
    <row r="886" spans="6:33" ht="15.75" customHeight="1" x14ac:dyDescent="0.2">
      <c r="F886" s="232"/>
      <c r="I886" s="232"/>
      <c r="S886" s="35"/>
      <c r="W886" s="36"/>
      <c r="X886" s="36"/>
      <c r="AG886" s="232"/>
    </row>
    <row r="887" spans="6:33" ht="15.75" customHeight="1" x14ac:dyDescent="0.2">
      <c r="F887" s="232"/>
      <c r="I887" s="232"/>
      <c r="S887" s="35"/>
      <c r="W887" s="36"/>
      <c r="X887" s="36"/>
      <c r="AG887" s="232"/>
    </row>
    <row r="888" spans="6:33" ht="15.75" customHeight="1" x14ac:dyDescent="0.2">
      <c r="F888" s="232"/>
      <c r="I888" s="232"/>
      <c r="S888" s="35"/>
      <c r="W888" s="36"/>
      <c r="X888" s="36"/>
      <c r="AG888" s="232"/>
    </row>
    <row r="889" spans="6:33" ht="15.75" customHeight="1" x14ac:dyDescent="0.2">
      <c r="F889" s="232"/>
      <c r="I889" s="232"/>
      <c r="S889" s="35"/>
      <c r="W889" s="36"/>
      <c r="X889" s="36"/>
      <c r="AG889" s="232"/>
    </row>
    <row r="890" spans="6:33" ht="15.75" customHeight="1" x14ac:dyDescent="0.2">
      <c r="F890" s="232"/>
      <c r="I890" s="232"/>
      <c r="S890" s="35"/>
      <c r="W890" s="36"/>
      <c r="X890" s="36"/>
      <c r="AG890" s="232"/>
    </row>
    <row r="891" spans="6:33" ht="15.75" customHeight="1" x14ac:dyDescent="0.2">
      <c r="F891" s="232"/>
      <c r="I891" s="232"/>
      <c r="S891" s="35"/>
      <c r="W891" s="36"/>
      <c r="X891" s="36"/>
      <c r="AG891" s="232"/>
    </row>
    <row r="892" spans="6:33" ht="15.75" customHeight="1" x14ac:dyDescent="0.2">
      <c r="F892" s="232"/>
      <c r="I892" s="232"/>
      <c r="S892" s="35"/>
      <c r="W892" s="36"/>
      <c r="X892" s="36"/>
      <c r="AG892" s="232"/>
    </row>
    <row r="893" spans="6:33" ht="15.75" customHeight="1" x14ac:dyDescent="0.2">
      <c r="F893" s="232"/>
      <c r="I893" s="232"/>
      <c r="S893" s="35"/>
      <c r="W893" s="36"/>
      <c r="X893" s="36"/>
      <c r="AG893" s="232"/>
    </row>
    <row r="894" spans="6:33" ht="15.75" customHeight="1" x14ac:dyDescent="0.2">
      <c r="F894" s="232"/>
      <c r="I894" s="232"/>
      <c r="S894" s="35"/>
      <c r="W894" s="36"/>
      <c r="X894" s="36"/>
      <c r="AG894" s="232"/>
    </row>
    <row r="895" spans="6:33" ht="15.75" customHeight="1" x14ac:dyDescent="0.2">
      <c r="F895" s="232"/>
      <c r="I895" s="232"/>
      <c r="S895" s="35"/>
      <c r="W895" s="36"/>
      <c r="X895" s="36"/>
      <c r="AG895" s="232"/>
    </row>
    <row r="896" spans="6:33" ht="15.75" customHeight="1" x14ac:dyDescent="0.2">
      <c r="F896" s="232"/>
      <c r="I896" s="232"/>
      <c r="S896" s="35"/>
      <c r="W896" s="36"/>
      <c r="X896" s="36"/>
      <c r="AG896" s="232"/>
    </row>
    <row r="897" spans="6:33" ht="15.75" customHeight="1" x14ac:dyDescent="0.2">
      <c r="F897" s="232"/>
      <c r="I897" s="232"/>
      <c r="S897" s="35"/>
      <c r="W897" s="36"/>
      <c r="X897" s="36"/>
      <c r="AG897" s="232"/>
    </row>
    <row r="898" spans="6:33" ht="15.75" customHeight="1" x14ac:dyDescent="0.2">
      <c r="F898" s="232"/>
      <c r="I898" s="232"/>
      <c r="S898" s="35"/>
      <c r="W898" s="36"/>
      <c r="X898" s="36"/>
      <c r="AG898" s="232"/>
    </row>
    <row r="899" spans="6:33" ht="15.75" customHeight="1" x14ac:dyDescent="0.2">
      <c r="F899" s="232"/>
      <c r="I899" s="232"/>
      <c r="S899" s="35"/>
      <c r="W899" s="36"/>
      <c r="X899" s="36"/>
      <c r="AG899" s="232"/>
    </row>
    <row r="900" spans="6:33" ht="15.75" customHeight="1" x14ac:dyDescent="0.2">
      <c r="F900" s="232"/>
      <c r="I900" s="232"/>
      <c r="S900" s="35"/>
      <c r="W900" s="36"/>
      <c r="X900" s="36"/>
      <c r="AG900" s="232"/>
    </row>
    <row r="901" spans="6:33" ht="15.75" customHeight="1" x14ac:dyDescent="0.2">
      <c r="F901" s="232"/>
      <c r="I901" s="232"/>
      <c r="S901" s="35"/>
      <c r="W901" s="36"/>
      <c r="X901" s="36"/>
      <c r="AG901" s="232"/>
    </row>
    <row r="902" spans="6:33" ht="15.75" customHeight="1" x14ac:dyDescent="0.2">
      <c r="F902" s="232"/>
      <c r="I902" s="232"/>
      <c r="S902" s="35"/>
      <c r="W902" s="36"/>
      <c r="X902" s="36"/>
      <c r="AG902" s="232"/>
    </row>
    <row r="903" spans="6:33" ht="15.75" customHeight="1" x14ac:dyDescent="0.2">
      <c r="F903" s="232"/>
      <c r="I903" s="232"/>
      <c r="S903" s="35"/>
      <c r="W903" s="36"/>
      <c r="X903" s="36"/>
      <c r="AG903" s="232"/>
    </row>
    <row r="904" spans="6:33" ht="15.75" customHeight="1" x14ac:dyDescent="0.2">
      <c r="F904" s="232"/>
      <c r="I904" s="232"/>
      <c r="S904" s="35"/>
      <c r="W904" s="36"/>
      <c r="X904" s="36"/>
      <c r="AG904" s="232"/>
    </row>
    <row r="905" spans="6:33" ht="15.75" customHeight="1" x14ac:dyDescent="0.2">
      <c r="F905" s="232"/>
      <c r="I905" s="232"/>
      <c r="S905" s="35"/>
      <c r="W905" s="36"/>
      <c r="X905" s="36"/>
      <c r="AG905" s="232"/>
    </row>
    <row r="906" spans="6:33" ht="15.75" customHeight="1" x14ac:dyDescent="0.2">
      <c r="F906" s="232"/>
      <c r="I906" s="232"/>
      <c r="S906" s="35"/>
      <c r="W906" s="36"/>
      <c r="X906" s="36"/>
      <c r="AG906" s="232"/>
    </row>
    <row r="907" spans="6:33" ht="15.75" customHeight="1" x14ac:dyDescent="0.2">
      <c r="F907" s="232"/>
      <c r="I907" s="232"/>
      <c r="S907" s="35"/>
      <c r="W907" s="36"/>
      <c r="X907" s="36"/>
      <c r="AG907" s="232"/>
    </row>
    <row r="908" spans="6:33" ht="15.75" customHeight="1" x14ac:dyDescent="0.2">
      <c r="F908" s="232"/>
      <c r="I908" s="232"/>
      <c r="S908" s="35"/>
      <c r="W908" s="36"/>
      <c r="X908" s="36"/>
      <c r="AG908" s="232"/>
    </row>
    <row r="909" spans="6:33" ht="15.75" customHeight="1" x14ac:dyDescent="0.2">
      <c r="F909" s="232"/>
      <c r="I909" s="232"/>
      <c r="S909" s="35"/>
      <c r="W909" s="36"/>
      <c r="X909" s="36"/>
      <c r="AG909" s="232"/>
    </row>
    <row r="910" spans="6:33" ht="15.75" customHeight="1" x14ac:dyDescent="0.2">
      <c r="F910" s="232"/>
      <c r="I910" s="232"/>
      <c r="S910" s="35"/>
      <c r="W910" s="36"/>
      <c r="X910" s="36"/>
      <c r="AG910" s="232"/>
    </row>
    <row r="911" spans="6:33" ht="15.75" customHeight="1" x14ac:dyDescent="0.2">
      <c r="F911" s="232"/>
      <c r="I911" s="232"/>
      <c r="S911" s="35"/>
      <c r="W911" s="36"/>
      <c r="X911" s="36"/>
      <c r="AG911" s="232"/>
    </row>
    <row r="912" spans="6:33" ht="15.75" customHeight="1" x14ac:dyDescent="0.2">
      <c r="F912" s="232"/>
      <c r="I912" s="232"/>
      <c r="S912" s="35"/>
      <c r="W912" s="36"/>
      <c r="X912" s="36"/>
      <c r="AG912" s="232"/>
    </row>
    <row r="913" spans="6:33" ht="15.75" customHeight="1" x14ac:dyDescent="0.2">
      <c r="F913" s="232"/>
      <c r="I913" s="232"/>
      <c r="S913" s="35"/>
      <c r="W913" s="36"/>
      <c r="X913" s="36"/>
      <c r="AG913" s="232"/>
    </row>
    <row r="914" spans="6:33" ht="15.75" customHeight="1" x14ac:dyDescent="0.2">
      <c r="F914" s="232"/>
      <c r="I914" s="232"/>
      <c r="S914" s="35"/>
      <c r="W914" s="36"/>
      <c r="X914" s="36"/>
      <c r="AG914" s="232"/>
    </row>
    <row r="915" spans="6:33" ht="15.75" customHeight="1" x14ac:dyDescent="0.2">
      <c r="F915" s="232"/>
      <c r="I915" s="232"/>
      <c r="S915" s="35"/>
      <c r="W915" s="36"/>
      <c r="X915" s="36"/>
      <c r="AG915" s="232"/>
    </row>
    <row r="916" spans="6:33" ht="15.75" customHeight="1" x14ac:dyDescent="0.2">
      <c r="F916" s="232"/>
      <c r="I916" s="232"/>
      <c r="S916" s="35"/>
      <c r="W916" s="36"/>
      <c r="X916" s="36"/>
      <c r="AG916" s="232"/>
    </row>
    <row r="917" spans="6:33" ht="15.75" customHeight="1" x14ac:dyDescent="0.2">
      <c r="F917" s="232"/>
      <c r="I917" s="232"/>
      <c r="S917" s="35"/>
      <c r="W917" s="36"/>
      <c r="X917" s="36"/>
      <c r="AG917" s="232"/>
    </row>
    <row r="918" spans="6:33" ht="15.75" customHeight="1" x14ac:dyDescent="0.2">
      <c r="F918" s="232"/>
      <c r="I918" s="232"/>
      <c r="S918" s="35"/>
      <c r="W918" s="36"/>
      <c r="X918" s="36"/>
      <c r="AG918" s="232"/>
    </row>
    <row r="919" spans="6:33" ht="15.75" customHeight="1" x14ac:dyDescent="0.2">
      <c r="F919" s="232"/>
      <c r="I919" s="232"/>
      <c r="S919" s="35"/>
      <c r="W919" s="36"/>
      <c r="X919" s="36"/>
      <c r="AG919" s="232"/>
    </row>
    <row r="920" spans="6:33" ht="15.75" customHeight="1" x14ac:dyDescent="0.2">
      <c r="F920" s="232"/>
      <c r="I920" s="232"/>
      <c r="S920" s="35"/>
      <c r="W920" s="36"/>
      <c r="X920" s="36"/>
      <c r="AG920" s="232"/>
    </row>
    <row r="921" spans="6:33" ht="15.75" customHeight="1" x14ac:dyDescent="0.2">
      <c r="F921" s="232"/>
      <c r="I921" s="232"/>
      <c r="S921" s="35"/>
      <c r="W921" s="36"/>
      <c r="X921" s="36"/>
      <c r="AG921" s="232"/>
    </row>
    <row r="922" spans="6:33" ht="15.75" customHeight="1" x14ac:dyDescent="0.2">
      <c r="F922" s="232"/>
      <c r="I922" s="232"/>
      <c r="S922" s="35"/>
      <c r="W922" s="36"/>
      <c r="X922" s="36"/>
      <c r="AG922" s="232"/>
    </row>
    <row r="923" spans="6:33" ht="15.75" customHeight="1" x14ac:dyDescent="0.2">
      <c r="F923" s="232"/>
      <c r="I923" s="232"/>
      <c r="S923" s="35"/>
      <c r="W923" s="36"/>
      <c r="X923" s="36"/>
      <c r="AG923" s="232"/>
    </row>
    <row r="924" spans="6:33" ht="15.75" customHeight="1" x14ac:dyDescent="0.2">
      <c r="F924" s="232"/>
      <c r="I924" s="232"/>
      <c r="S924" s="35"/>
      <c r="W924" s="36"/>
      <c r="X924" s="36"/>
      <c r="AG924" s="232"/>
    </row>
    <row r="925" spans="6:33" ht="15.75" customHeight="1" x14ac:dyDescent="0.2">
      <c r="F925" s="232"/>
      <c r="I925" s="232"/>
      <c r="S925" s="35"/>
      <c r="W925" s="36"/>
      <c r="X925" s="36"/>
      <c r="AG925" s="232"/>
    </row>
    <row r="926" spans="6:33" ht="15.75" customHeight="1" x14ac:dyDescent="0.2">
      <c r="F926" s="232"/>
      <c r="I926" s="232"/>
      <c r="S926" s="35"/>
      <c r="W926" s="36"/>
      <c r="X926" s="36"/>
      <c r="AG926" s="232"/>
    </row>
    <row r="927" spans="6:33" ht="15.75" customHeight="1" x14ac:dyDescent="0.2">
      <c r="F927" s="232"/>
      <c r="I927" s="232"/>
      <c r="S927" s="35"/>
      <c r="W927" s="36"/>
      <c r="X927" s="36"/>
      <c r="AG927" s="232"/>
    </row>
    <row r="928" spans="6:33" ht="15.75" customHeight="1" x14ac:dyDescent="0.2">
      <c r="F928" s="232"/>
      <c r="I928" s="232"/>
      <c r="S928" s="35"/>
      <c r="W928" s="36"/>
      <c r="X928" s="36"/>
      <c r="AG928" s="232"/>
    </row>
    <row r="929" spans="6:33" ht="15.75" customHeight="1" x14ac:dyDescent="0.2">
      <c r="F929" s="232"/>
      <c r="I929" s="232"/>
      <c r="S929" s="35"/>
      <c r="W929" s="36"/>
      <c r="X929" s="36"/>
      <c r="AG929" s="232"/>
    </row>
    <row r="930" spans="6:33" ht="15.75" customHeight="1" x14ac:dyDescent="0.2">
      <c r="F930" s="232"/>
      <c r="I930" s="232"/>
      <c r="S930" s="35"/>
      <c r="W930" s="36"/>
      <c r="X930" s="36"/>
      <c r="AG930" s="232"/>
    </row>
    <row r="931" spans="6:33" ht="15.75" customHeight="1" x14ac:dyDescent="0.2">
      <c r="F931" s="232"/>
      <c r="I931" s="232"/>
      <c r="S931" s="35"/>
      <c r="W931" s="36"/>
      <c r="X931" s="36"/>
      <c r="AG931" s="232"/>
    </row>
    <row r="932" spans="6:33" ht="15.75" customHeight="1" x14ac:dyDescent="0.2">
      <c r="F932" s="232"/>
      <c r="I932" s="232"/>
      <c r="S932" s="35"/>
      <c r="W932" s="36"/>
      <c r="X932" s="36"/>
      <c r="AG932" s="232"/>
    </row>
    <row r="933" spans="6:33" ht="15.75" customHeight="1" x14ac:dyDescent="0.2">
      <c r="F933" s="232"/>
      <c r="I933" s="232"/>
      <c r="S933" s="35"/>
      <c r="W933" s="36"/>
      <c r="X933" s="36"/>
      <c r="AG933" s="232"/>
    </row>
    <row r="934" spans="6:33" ht="15.75" customHeight="1" x14ac:dyDescent="0.2">
      <c r="F934" s="232"/>
      <c r="I934" s="232"/>
      <c r="S934" s="35"/>
      <c r="W934" s="36"/>
      <c r="X934" s="36"/>
      <c r="AG934" s="232"/>
    </row>
    <row r="935" spans="6:33" ht="15.75" customHeight="1" x14ac:dyDescent="0.2">
      <c r="F935" s="232"/>
      <c r="I935" s="232"/>
      <c r="S935" s="35"/>
      <c r="W935" s="36"/>
      <c r="X935" s="36"/>
      <c r="AG935" s="232"/>
    </row>
    <row r="936" spans="6:33" ht="15.75" customHeight="1" x14ac:dyDescent="0.2">
      <c r="F936" s="232"/>
      <c r="I936" s="232"/>
      <c r="S936" s="35"/>
      <c r="W936" s="36"/>
      <c r="X936" s="36"/>
      <c r="AG936" s="232"/>
    </row>
    <row r="937" spans="6:33" ht="15.75" customHeight="1" x14ac:dyDescent="0.2">
      <c r="F937" s="232"/>
      <c r="I937" s="232"/>
      <c r="S937" s="35"/>
      <c r="W937" s="36"/>
      <c r="X937" s="36"/>
      <c r="AG937" s="232"/>
    </row>
    <row r="938" spans="6:33" ht="15.75" customHeight="1" x14ac:dyDescent="0.2">
      <c r="F938" s="232"/>
      <c r="I938" s="232"/>
      <c r="S938" s="35"/>
      <c r="W938" s="36"/>
      <c r="X938" s="36"/>
      <c r="AG938" s="232"/>
    </row>
    <row r="939" spans="6:33" ht="15.75" customHeight="1" x14ac:dyDescent="0.2">
      <c r="F939" s="232"/>
      <c r="I939" s="232"/>
      <c r="S939" s="35"/>
      <c r="W939" s="36"/>
      <c r="X939" s="36"/>
      <c r="AG939" s="232"/>
    </row>
    <row r="940" spans="6:33" ht="15.75" customHeight="1" x14ac:dyDescent="0.2">
      <c r="F940" s="232"/>
      <c r="I940" s="232"/>
      <c r="S940" s="35"/>
      <c r="W940" s="36"/>
      <c r="X940" s="36"/>
      <c r="AG940" s="232"/>
    </row>
    <row r="941" spans="6:33" ht="15.75" customHeight="1" x14ac:dyDescent="0.2">
      <c r="F941" s="232"/>
      <c r="I941" s="232"/>
      <c r="S941" s="35"/>
      <c r="W941" s="36"/>
      <c r="X941" s="36"/>
      <c r="AG941" s="232"/>
    </row>
    <row r="942" spans="6:33" ht="15.75" customHeight="1" x14ac:dyDescent="0.2">
      <c r="F942" s="232"/>
      <c r="I942" s="232"/>
      <c r="S942" s="35"/>
      <c r="W942" s="36"/>
      <c r="X942" s="36"/>
      <c r="AG942" s="232"/>
    </row>
    <row r="943" spans="6:33" ht="15.75" customHeight="1" x14ac:dyDescent="0.2">
      <c r="F943" s="232"/>
      <c r="I943" s="232"/>
      <c r="S943" s="35"/>
      <c r="W943" s="36"/>
      <c r="X943" s="36"/>
      <c r="AG943" s="232"/>
    </row>
    <row r="944" spans="6:33" ht="15.75" customHeight="1" x14ac:dyDescent="0.2">
      <c r="F944" s="232"/>
      <c r="I944" s="232"/>
      <c r="S944" s="35"/>
      <c r="W944" s="36"/>
      <c r="X944" s="36"/>
      <c r="AG944" s="232"/>
    </row>
    <row r="945" spans="6:33" ht="15.75" customHeight="1" x14ac:dyDescent="0.2">
      <c r="F945" s="232"/>
      <c r="I945" s="232"/>
      <c r="S945" s="35"/>
      <c r="W945" s="36"/>
      <c r="X945" s="36"/>
      <c r="AG945" s="232"/>
    </row>
    <row r="946" spans="6:33" ht="15.75" customHeight="1" x14ac:dyDescent="0.2">
      <c r="F946" s="232"/>
      <c r="I946" s="232"/>
      <c r="S946" s="35"/>
      <c r="W946" s="36"/>
      <c r="X946" s="36"/>
      <c r="AG946" s="232"/>
    </row>
    <row r="947" spans="6:33" ht="15.75" customHeight="1" x14ac:dyDescent="0.2">
      <c r="F947" s="232"/>
      <c r="I947" s="232"/>
      <c r="S947" s="35"/>
      <c r="W947" s="36"/>
      <c r="X947" s="36"/>
      <c r="AG947" s="232"/>
    </row>
    <row r="948" spans="6:33" ht="15.75" customHeight="1" x14ac:dyDescent="0.2">
      <c r="F948" s="232"/>
      <c r="I948" s="232"/>
      <c r="S948" s="35"/>
      <c r="W948" s="36"/>
      <c r="X948" s="36"/>
      <c r="AG948" s="232"/>
    </row>
    <row r="949" spans="6:33" ht="15.75" customHeight="1" x14ac:dyDescent="0.2">
      <c r="F949" s="232"/>
      <c r="I949" s="232"/>
      <c r="S949" s="35"/>
      <c r="W949" s="36"/>
      <c r="X949" s="36"/>
      <c r="AG949" s="232"/>
    </row>
    <row r="950" spans="6:33" ht="15.75" customHeight="1" x14ac:dyDescent="0.2">
      <c r="F950" s="232"/>
      <c r="I950" s="232"/>
      <c r="S950" s="35"/>
      <c r="W950" s="36"/>
      <c r="X950" s="36"/>
      <c r="AG950" s="232"/>
    </row>
    <row r="951" spans="6:33" ht="15.75" customHeight="1" x14ac:dyDescent="0.2">
      <c r="F951" s="232"/>
      <c r="I951" s="232"/>
      <c r="S951" s="35"/>
      <c r="W951" s="36"/>
      <c r="X951" s="36"/>
      <c r="AG951" s="232"/>
    </row>
    <row r="952" spans="6:33" ht="15.75" customHeight="1" x14ac:dyDescent="0.2">
      <c r="F952" s="232"/>
      <c r="I952" s="232"/>
      <c r="S952" s="35"/>
      <c r="W952" s="36"/>
      <c r="X952" s="36"/>
      <c r="AG952" s="232"/>
    </row>
    <row r="953" spans="6:33" ht="15.75" customHeight="1" x14ac:dyDescent="0.2">
      <c r="F953" s="232"/>
      <c r="I953" s="232"/>
      <c r="S953" s="35"/>
      <c r="W953" s="36"/>
      <c r="X953" s="36"/>
      <c r="AG953" s="232"/>
    </row>
    <row r="954" spans="6:33" ht="15.75" customHeight="1" x14ac:dyDescent="0.2">
      <c r="F954" s="232"/>
      <c r="I954" s="232"/>
      <c r="S954" s="35"/>
      <c r="W954" s="36"/>
      <c r="X954" s="36"/>
      <c r="AG954" s="232"/>
    </row>
    <row r="955" spans="6:33" ht="15.75" customHeight="1" x14ac:dyDescent="0.2">
      <c r="F955" s="232"/>
      <c r="I955" s="232"/>
      <c r="S955" s="35"/>
      <c r="W955" s="36"/>
      <c r="X955" s="36"/>
      <c r="AG955" s="232"/>
    </row>
    <row r="956" spans="6:33" ht="15.75" customHeight="1" x14ac:dyDescent="0.2">
      <c r="F956" s="232"/>
      <c r="I956" s="232"/>
      <c r="S956" s="35"/>
      <c r="W956" s="36"/>
      <c r="X956" s="36"/>
      <c r="AG956" s="232"/>
    </row>
    <row r="957" spans="6:33" ht="15.75" customHeight="1" x14ac:dyDescent="0.2">
      <c r="F957" s="232"/>
      <c r="I957" s="232"/>
      <c r="S957" s="35"/>
      <c r="W957" s="36"/>
      <c r="X957" s="36"/>
      <c r="AG957" s="232"/>
    </row>
    <row r="958" spans="6:33" ht="15.75" customHeight="1" x14ac:dyDescent="0.2">
      <c r="F958" s="232"/>
      <c r="I958" s="232"/>
      <c r="S958" s="35"/>
      <c r="W958" s="36"/>
      <c r="X958" s="36"/>
      <c r="AG958" s="232"/>
    </row>
    <row r="959" spans="6:33" ht="15.75" customHeight="1" x14ac:dyDescent="0.2">
      <c r="F959" s="232"/>
      <c r="I959" s="232"/>
      <c r="S959" s="35"/>
      <c r="W959" s="36"/>
      <c r="X959" s="36"/>
      <c r="AG959" s="232"/>
    </row>
    <row r="960" spans="6:33" ht="15.75" customHeight="1" x14ac:dyDescent="0.2">
      <c r="F960" s="232"/>
      <c r="I960" s="232"/>
      <c r="S960" s="35"/>
      <c r="W960" s="36"/>
      <c r="X960" s="36"/>
      <c r="AG960" s="232"/>
    </row>
    <row r="961" spans="6:33" ht="15.75" customHeight="1" x14ac:dyDescent="0.2">
      <c r="F961" s="232"/>
      <c r="I961" s="232"/>
      <c r="S961" s="35"/>
      <c r="W961" s="36"/>
      <c r="X961" s="36"/>
      <c r="AG961" s="232"/>
    </row>
    <row r="962" spans="6:33" ht="15.75" customHeight="1" x14ac:dyDescent="0.2">
      <c r="F962" s="232"/>
      <c r="I962" s="232"/>
      <c r="S962" s="35"/>
      <c r="W962" s="36"/>
      <c r="X962" s="36"/>
      <c r="AG962" s="232"/>
    </row>
    <row r="963" spans="6:33" ht="15.75" customHeight="1" x14ac:dyDescent="0.2">
      <c r="F963" s="232"/>
      <c r="I963" s="232"/>
      <c r="S963" s="35"/>
      <c r="W963" s="36"/>
      <c r="X963" s="36"/>
      <c r="AG963" s="232"/>
    </row>
    <row r="964" spans="6:33" ht="15.75" customHeight="1" x14ac:dyDescent="0.2">
      <c r="F964" s="232"/>
      <c r="I964" s="232"/>
      <c r="S964" s="35"/>
      <c r="W964" s="36"/>
      <c r="X964" s="36"/>
      <c r="AG964" s="232"/>
    </row>
    <row r="965" spans="6:33" ht="15.75" customHeight="1" x14ac:dyDescent="0.2">
      <c r="F965" s="232"/>
      <c r="I965" s="232"/>
      <c r="S965" s="35"/>
      <c r="W965" s="36"/>
      <c r="X965" s="36"/>
      <c r="AG965" s="232"/>
    </row>
    <row r="966" spans="6:33" ht="15.75" customHeight="1" x14ac:dyDescent="0.2">
      <c r="F966" s="232"/>
      <c r="I966" s="232"/>
      <c r="S966" s="35"/>
      <c r="W966" s="36"/>
      <c r="X966" s="36"/>
      <c r="AG966" s="232"/>
    </row>
    <row r="967" spans="6:33" ht="15.75" customHeight="1" x14ac:dyDescent="0.2">
      <c r="F967" s="232"/>
      <c r="I967" s="232"/>
      <c r="S967" s="35"/>
      <c r="W967" s="36"/>
      <c r="X967" s="36"/>
      <c r="AG967" s="232"/>
    </row>
    <row r="968" spans="6:33" ht="15.75" customHeight="1" x14ac:dyDescent="0.2">
      <c r="F968" s="232"/>
      <c r="I968" s="232"/>
      <c r="S968" s="35"/>
      <c r="W968" s="36"/>
      <c r="X968" s="36"/>
      <c r="AG968" s="232"/>
    </row>
    <row r="969" spans="6:33" ht="15.75" customHeight="1" x14ac:dyDescent="0.2">
      <c r="F969" s="232"/>
      <c r="I969" s="232"/>
      <c r="S969" s="35"/>
      <c r="W969" s="36"/>
      <c r="X969" s="36"/>
      <c r="AG969" s="232"/>
    </row>
    <row r="970" spans="6:33" ht="15.75" customHeight="1" x14ac:dyDescent="0.2">
      <c r="F970" s="232"/>
      <c r="I970" s="232"/>
      <c r="S970" s="35"/>
      <c r="W970" s="36"/>
      <c r="X970" s="36"/>
      <c r="AG970" s="232"/>
    </row>
    <row r="971" spans="6:33" ht="15.75" customHeight="1" x14ac:dyDescent="0.2">
      <c r="F971" s="232"/>
      <c r="I971" s="232"/>
      <c r="S971" s="35"/>
      <c r="W971" s="36"/>
      <c r="X971" s="36"/>
      <c r="AG971" s="232"/>
    </row>
    <row r="972" spans="6:33" ht="15.75" customHeight="1" x14ac:dyDescent="0.2">
      <c r="F972" s="232"/>
      <c r="I972" s="232"/>
      <c r="S972" s="35"/>
      <c r="W972" s="36"/>
      <c r="X972" s="36"/>
      <c r="AG972" s="232"/>
    </row>
    <row r="973" spans="6:33" ht="15.75" customHeight="1" x14ac:dyDescent="0.2">
      <c r="F973" s="232"/>
      <c r="I973" s="232"/>
      <c r="S973" s="35"/>
      <c r="W973" s="36"/>
      <c r="X973" s="36"/>
      <c r="AG973" s="232"/>
    </row>
    <row r="974" spans="6:33" ht="15.75" customHeight="1" x14ac:dyDescent="0.2">
      <c r="F974" s="232"/>
      <c r="I974" s="232"/>
      <c r="S974" s="35"/>
      <c r="W974" s="36"/>
      <c r="X974" s="36"/>
      <c r="AG974" s="232"/>
    </row>
    <row r="975" spans="6:33" ht="15.75" customHeight="1" x14ac:dyDescent="0.2">
      <c r="F975" s="232"/>
      <c r="I975" s="232"/>
      <c r="S975" s="35"/>
      <c r="W975" s="36"/>
      <c r="X975" s="36"/>
      <c r="AG975" s="232"/>
    </row>
    <row r="976" spans="6:33" ht="15.75" customHeight="1" x14ac:dyDescent="0.2">
      <c r="F976" s="232"/>
      <c r="I976" s="232"/>
      <c r="S976" s="35"/>
      <c r="W976" s="36"/>
      <c r="X976" s="36"/>
      <c r="AG976" s="232"/>
    </row>
    <row r="977" spans="6:33" ht="15.75" customHeight="1" x14ac:dyDescent="0.2">
      <c r="F977" s="232"/>
      <c r="I977" s="232"/>
      <c r="S977" s="35"/>
      <c r="W977" s="36"/>
      <c r="X977" s="36"/>
      <c r="AG977" s="232"/>
    </row>
    <row r="978" spans="6:33" ht="15.75" customHeight="1" x14ac:dyDescent="0.2">
      <c r="F978" s="232"/>
      <c r="I978" s="232"/>
      <c r="S978" s="35"/>
      <c r="W978" s="36"/>
      <c r="X978" s="36"/>
      <c r="AG978" s="232"/>
    </row>
    <row r="979" spans="6:33" ht="15.75" customHeight="1" x14ac:dyDescent="0.2">
      <c r="F979" s="232"/>
      <c r="I979" s="232"/>
      <c r="S979" s="35"/>
      <c r="W979" s="36"/>
      <c r="X979" s="36"/>
      <c r="AG979" s="232"/>
    </row>
    <row r="980" spans="6:33" ht="15.75" customHeight="1" x14ac:dyDescent="0.2">
      <c r="F980" s="232"/>
      <c r="I980" s="232"/>
      <c r="S980" s="35"/>
      <c r="W980" s="36"/>
      <c r="X980" s="36"/>
      <c r="AG980" s="232"/>
    </row>
    <row r="981" spans="6:33" ht="15.75" customHeight="1" x14ac:dyDescent="0.2">
      <c r="F981" s="232"/>
      <c r="I981" s="232"/>
      <c r="S981" s="35"/>
      <c r="W981" s="36"/>
      <c r="X981" s="36"/>
      <c r="AG981" s="232"/>
    </row>
    <row r="982" spans="6:33" ht="15.75" customHeight="1" x14ac:dyDescent="0.2">
      <c r="F982" s="232"/>
      <c r="I982" s="232"/>
      <c r="S982" s="35"/>
      <c r="W982" s="36"/>
      <c r="X982" s="36"/>
      <c r="AG982" s="232"/>
    </row>
    <row r="983" spans="6:33" ht="15.75" customHeight="1" x14ac:dyDescent="0.2">
      <c r="F983" s="232"/>
      <c r="I983" s="232"/>
      <c r="S983" s="35"/>
      <c r="W983" s="36"/>
      <c r="X983" s="36"/>
      <c r="AG983" s="232"/>
    </row>
    <row r="984" spans="6:33" ht="15.75" customHeight="1" x14ac:dyDescent="0.2">
      <c r="F984" s="232"/>
      <c r="I984" s="232"/>
      <c r="S984" s="35"/>
      <c r="W984" s="36"/>
      <c r="X984" s="36"/>
      <c r="AG984" s="232"/>
    </row>
    <row r="985" spans="6:33" ht="15.75" customHeight="1" x14ac:dyDescent="0.2">
      <c r="F985" s="232"/>
      <c r="I985" s="232"/>
      <c r="S985" s="35"/>
      <c r="W985" s="36"/>
      <c r="X985" s="36"/>
      <c r="AG985" s="232"/>
    </row>
    <row r="986" spans="6:33" ht="15.75" customHeight="1" x14ac:dyDescent="0.2">
      <c r="F986" s="232"/>
      <c r="I986" s="232"/>
      <c r="S986" s="35"/>
      <c r="W986" s="36"/>
      <c r="X986" s="36"/>
      <c r="AG986" s="232"/>
    </row>
    <row r="987" spans="6:33" ht="15.75" customHeight="1" x14ac:dyDescent="0.2">
      <c r="F987" s="232"/>
      <c r="I987" s="232"/>
      <c r="S987" s="35"/>
      <c r="W987" s="36"/>
      <c r="X987" s="36"/>
      <c r="AG987" s="232"/>
    </row>
    <row r="988" spans="6:33" ht="15.75" customHeight="1" x14ac:dyDescent="0.2">
      <c r="F988" s="232"/>
      <c r="I988" s="232"/>
      <c r="S988" s="35"/>
      <c r="W988" s="36"/>
      <c r="X988" s="36"/>
      <c r="AG988" s="232"/>
    </row>
    <row r="989" spans="6:33" ht="15.75" customHeight="1" x14ac:dyDescent="0.2">
      <c r="F989" s="232"/>
      <c r="I989" s="232"/>
      <c r="S989" s="35"/>
      <c r="W989" s="36"/>
      <c r="X989" s="36"/>
      <c r="AG989" s="232"/>
    </row>
    <row r="990" spans="6:33" ht="15.75" customHeight="1" x14ac:dyDescent="0.2">
      <c r="F990" s="232"/>
      <c r="I990" s="232"/>
      <c r="S990" s="35"/>
      <c r="W990" s="36"/>
      <c r="X990" s="36"/>
      <c r="AG990" s="232"/>
    </row>
    <row r="991" spans="6:33" ht="15.75" customHeight="1" x14ac:dyDescent="0.2">
      <c r="F991" s="232"/>
      <c r="I991" s="232"/>
      <c r="S991" s="35"/>
      <c r="W991" s="36"/>
      <c r="X991" s="36"/>
      <c r="AG991" s="232"/>
    </row>
    <row r="992" spans="6:33" ht="15.75" customHeight="1" x14ac:dyDescent="0.2">
      <c r="F992" s="232"/>
      <c r="I992" s="232"/>
      <c r="S992" s="35"/>
      <c r="W992" s="36"/>
      <c r="X992" s="36"/>
      <c r="AG992" s="232"/>
    </row>
    <row r="993" spans="6:33" ht="15.75" customHeight="1" x14ac:dyDescent="0.2">
      <c r="F993" s="232"/>
      <c r="I993" s="232"/>
      <c r="S993" s="35"/>
      <c r="W993" s="36"/>
      <c r="X993" s="36"/>
      <c r="AG993" s="232"/>
    </row>
    <row r="994" spans="6:33" ht="15.75" customHeight="1" x14ac:dyDescent="0.2">
      <c r="F994" s="232"/>
      <c r="I994" s="232"/>
      <c r="S994" s="35"/>
      <c r="W994" s="36"/>
      <c r="X994" s="36"/>
      <c r="AG994" s="232"/>
    </row>
    <row r="995" spans="6:33" ht="15.75" customHeight="1" x14ac:dyDescent="0.2">
      <c r="F995" s="232"/>
      <c r="I995" s="232"/>
      <c r="S995" s="35"/>
      <c r="W995" s="36"/>
      <c r="X995" s="36"/>
      <c r="AG995" s="232"/>
    </row>
    <row r="996" spans="6:33" ht="15.75" customHeight="1" x14ac:dyDescent="0.2">
      <c r="F996" s="232"/>
      <c r="I996" s="232"/>
      <c r="S996" s="35"/>
      <c r="W996" s="36"/>
      <c r="X996" s="36"/>
      <c r="AG996" s="232"/>
    </row>
    <row r="997" spans="6:33" ht="15.75" customHeight="1" x14ac:dyDescent="0.2">
      <c r="F997" s="232"/>
      <c r="I997" s="232"/>
      <c r="S997" s="35"/>
      <c r="W997" s="36"/>
      <c r="X997" s="36"/>
      <c r="AG997" s="232"/>
    </row>
    <row r="998" spans="6:33" ht="15.75" customHeight="1" x14ac:dyDescent="0.2">
      <c r="F998" s="232"/>
      <c r="I998" s="232"/>
      <c r="S998" s="35"/>
      <c r="W998" s="36"/>
      <c r="X998" s="36"/>
      <c r="AG998" s="232"/>
    </row>
    <row r="999" spans="6:33" ht="15.75" customHeight="1" x14ac:dyDescent="0.2">
      <c r="F999" s="232"/>
      <c r="I999" s="232"/>
      <c r="S999" s="35"/>
      <c r="W999" s="36"/>
      <c r="X999" s="36"/>
      <c r="AG999" s="232"/>
    </row>
    <row r="1000" spans="6:33" ht="15.75" customHeight="1" x14ac:dyDescent="0.2">
      <c r="F1000" s="232"/>
      <c r="I1000" s="232"/>
      <c r="S1000" s="35"/>
      <c r="W1000" s="36"/>
      <c r="X1000" s="36"/>
      <c r="AG1000" s="232"/>
    </row>
    <row r="1001" spans="6:33" ht="15.75" customHeight="1" x14ac:dyDescent="0.2">
      <c r="F1001" s="232"/>
      <c r="I1001" s="232"/>
      <c r="S1001" s="35"/>
      <c r="W1001" s="36"/>
      <c r="X1001" s="36"/>
      <c r="AG1001" s="232"/>
    </row>
    <row r="1002" spans="6:33" ht="15.75" customHeight="1" x14ac:dyDescent="0.2">
      <c r="F1002" s="232"/>
      <c r="I1002" s="232"/>
      <c r="S1002" s="35"/>
      <c r="W1002" s="36"/>
      <c r="X1002" s="36"/>
      <c r="AG1002" s="232"/>
    </row>
    <row r="1003" spans="6:33" ht="15.75" customHeight="1" x14ac:dyDescent="0.2">
      <c r="F1003" s="232"/>
      <c r="I1003" s="232"/>
      <c r="S1003" s="35"/>
      <c r="W1003" s="36"/>
      <c r="X1003" s="36"/>
      <c r="AG1003" s="232"/>
    </row>
    <row r="1004" spans="6:33" ht="15.75" customHeight="1" x14ac:dyDescent="0.2">
      <c r="F1004" s="232"/>
      <c r="I1004" s="232"/>
      <c r="S1004" s="35"/>
      <c r="W1004" s="36"/>
      <c r="X1004" s="36"/>
      <c r="AG1004" s="232"/>
    </row>
    <row r="1005" spans="6:33" ht="15.75" customHeight="1" x14ac:dyDescent="0.2">
      <c r="F1005" s="232"/>
      <c r="I1005" s="232"/>
      <c r="S1005" s="35"/>
      <c r="W1005" s="36"/>
      <c r="X1005" s="36"/>
      <c r="AG1005" s="232"/>
    </row>
    <row r="1006" spans="6:33" ht="15.75" customHeight="1" x14ac:dyDescent="0.2">
      <c r="F1006" s="232"/>
      <c r="I1006" s="232"/>
      <c r="S1006" s="35"/>
      <c r="W1006" s="36"/>
      <c r="X1006" s="36"/>
      <c r="AG1006" s="232"/>
    </row>
    <row r="1007" spans="6:33" ht="15.75" customHeight="1" x14ac:dyDescent="0.2">
      <c r="F1007" s="232"/>
      <c r="I1007" s="232"/>
      <c r="S1007" s="35"/>
      <c r="W1007" s="36"/>
      <c r="X1007" s="36"/>
      <c r="AG1007" s="232"/>
    </row>
    <row r="1008" spans="6:33" x14ac:dyDescent="0.2">
      <c r="F1008" s="232"/>
      <c r="I1008" s="232"/>
      <c r="AG1008" s="232"/>
    </row>
    <row r="1009" spans="6:33" x14ac:dyDescent="0.2">
      <c r="F1009" s="232"/>
      <c r="I1009" s="232"/>
      <c r="AG1009" s="232"/>
    </row>
    <row r="1010" spans="6:33" x14ac:dyDescent="0.2">
      <c r="F1010" s="232"/>
      <c r="I1010" s="232"/>
      <c r="AG1010" s="232"/>
    </row>
  </sheetData>
  <autoFilter ref="V1:AF276" xr:uid="{00000000-0009-0000-0000-000001000000}"/>
  <conditionalFormatting sqref="D1:D51">
    <cfRule type="cellIs" dxfId="96" priority="1" operator="equal">
      <formula>"ZAR"</formula>
    </cfRule>
    <cfRule type="cellIs" dxfId="95" priority="2" operator="equal">
      <formula>"NGN"</formula>
    </cfRule>
    <cfRule type="cellIs" dxfId="94" priority="3" operator="equal">
      <formula>"USD"</formula>
    </cfRule>
  </conditionalFormatting>
  <conditionalFormatting sqref="D2:D51 D269:D271">
    <cfRule type="cellIs" dxfId="93" priority="4" operator="equal">
      <formula>"GBP"</formula>
    </cfRule>
    <cfRule type="cellIs" dxfId="92" priority="5" operator="equal">
      <formula>"EUR"</formula>
    </cfRule>
  </conditionalFormatting>
  <conditionalFormatting sqref="D53:D60 AE53:AE60 D65:D80 AE65:AE80 D115:D137 AE115:AE137 D181:D206 AE181:AE206 D208:D217 AE208:AE217">
    <cfRule type="cellIs" dxfId="91" priority="6" operator="equal">
      <formula>"ZAR"</formula>
    </cfRule>
    <cfRule type="cellIs" dxfId="90" priority="7" operator="equal">
      <formula>"NGN"</formula>
    </cfRule>
    <cfRule type="cellIs" dxfId="89" priority="8" operator="equal">
      <formula>"USD"</formula>
    </cfRule>
    <cfRule type="cellIs" dxfId="88" priority="9" operator="equal">
      <formula>"GBP"</formula>
    </cfRule>
    <cfRule type="cellIs" dxfId="87" priority="10" operator="equal">
      <formula>"EUR"</formula>
    </cfRule>
  </conditionalFormatting>
  <conditionalFormatting sqref="D62:D63 D139:D154">
    <cfRule type="cellIs" dxfId="86" priority="11" operator="equal">
      <formula>"GBP"</formula>
    </cfRule>
    <cfRule type="cellIs" dxfId="85" priority="12" operator="equal">
      <formula>"EUR"</formula>
    </cfRule>
    <cfRule type="cellIs" dxfId="84" priority="13" operator="equal">
      <formula>"ZAR"</formula>
    </cfRule>
    <cfRule type="cellIs" dxfId="83" priority="14" operator="equal">
      <formula>"NGN"</formula>
    </cfRule>
    <cfRule type="cellIs" dxfId="82" priority="15" operator="equal">
      <formula>"USD"</formula>
    </cfRule>
  </conditionalFormatting>
  <conditionalFormatting sqref="D82:D90">
    <cfRule type="cellIs" dxfId="81" priority="16" operator="equal">
      <formula>"ZAR"</formula>
    </cfRule>
    <cfRule type="cellIs" dxfId="80" priority="17" operator="equal">
      <formula>"NGN"</formula>
    </cfRule>
    <cfRule type="cellIs" dxfId="79" priority="18" operator="equal">
      <formula>"USD"</formula>
    </cfRule>
    <cfRule type="cellIs" dxfId="78" priority="19" operator="equal">
      <formula>"GBP"</formula>
    </cfRule>
    <cfRule type="cellIs" dxfId="77" priority="20" operator="equal">
      <formula>"EUR"</formula>
    </cfRule>
  </conditionalFormatting>
  <conditionalFormatting sqref="D92:D103">
    <cfRule type="cellIs" dxfId="76" priority="21" operator="equal">
      <formula>"ZAR"</formula>
    </cfRule>
    <cfRule type="cellIs" dxfId="75" priority="22" operator="equal">
      <formula>"NGN"</formula>
    </cfRule>
    <cfRule type="cellIs" dxfId="74" priority="23" operator="equal">
      <formula>"USD"</formula>
    </cfRule>
    <cfRule type="cellIs" dxfId="73" priority="24" operator="equal">
      <formula>"GBP"</formula>
    </cfRule>
    <cfRule type="cellIs" dxfId="72" priority="25" operator="equal">
      <formula>"EUR"</formula>
    </cfRule>
  </conditionalFormatting>
  <conditionalFormatting sqref="D105:D113">
    <cfRule type="cellIs" dxfId="71" priority="26" operator="equal">
      <formula>"ZAR"</formula>
    </cfRule>
    <cfRule type="cellIs" dxfId="70" priority="27" operator="equal">
      <formula>"NGN"</formula>
    </cfRule>
    <cfRule type="cellIs" dxfId="69" priority="28" operator="equal">
      <formula>"USD"</formula>
    </cfRule>
    <cfRule type="cellIs" dxfId="68" priority="29" operator="equal">
      <formula>"GBP"</formula>
    </cfRule>
    <cfRule type="cellIs" dxfId="67" priority="30" operator="equal">
      <formula>"EUR"</formula>
    </cfRule>
  </conditionalFormatting>
  <conditionalFormatting sqref="D156:D179">
    <cfRule type="cellIs" dxfId="66" priority="31" operator="equal">
      <formula>"ZAR"</formula>
    </cfRule>
    <cfRule type="cellIs" dxfId="65" priority="32" operator="equal">
      <formula>"NGN"</formula>
    </cfRule>
    <cfRule type="cellIs" dxfId="64" priority="33" operator="equal">
      <formula>"USD"</formula>
    </cfRule>
    <cfRule type="cellIs" dxfId="63" priority="34" operator="equal">
      <formula>"GBP"</formula>
    </cfRule>
    <cfRule type="cellIs" dxfId="62" priority="35" operator="equal">
      <formula>"EUR"</formula>
    </cfRule>
  </conditionalFormatting>
  <conditionalFormatting sqref="D219:D263 C222">
    <cfRule type="cellIs" dxfId="61" priority="36" operator="equal">
      <formula>"ZAR"</formula>
    </cfRule>
    <cfRule type="cellIs" dxfId="60" priority="37" operator="equal">
      <formula>"NGN"</formula>
    </cfRule>
    <cfRule type="cellIs" dxfId="59" priority="38" operator="equal">
      <formula>"USD"</formula>
    </cfRule>
    <cfRule type="cellIs" dxfId="58" priority="39" operator="equal">
      <formula>"GBP"</formula>
    </cfRule>
    <cfRule type="cellIs" dxfId="57" priority="40" operator="equal">
      <formula>"EUR"</formula>
    </cfRule>
  </conditionalFormatting>
  <conditionalFormatting sqref="D265:D267">
    <cfRule type="cellIs" dxfId="56" priority="41" operator="equal">
      <formula>"ZAR"</formula>
    </cfRule>
    <cfRule type="cellIs" dxfId="55" priority="42" operator="equal">
      <formula>"NGN"</formula>
    </cfRule>
    <cfRule type="cellIs" dxfId="54" priority="43" operator="equal">
      <formula>"USD"</formula>
    </cfRule>
    <cfRule type="cellIs" dxfId="53" priority="44" operator="equal">
      <formula>"GBP"</formula>
    </cfRule>
    <cfRule type="cellIs" dxfId="52" priority="45" operator="equal">
      <formula>"EUR"</formula>
    </cfRule>
  </conditionalFormatting>
  <conditionalFormatting sqref="D269:D271">
    <cfRule type="cellIs" dxfId="51" priority="46" operator="equal">
      <formula>"NGN"</formula>
    </cfRule>
    <cfRule type="cellIs" dxfId="50" priority="47" operator="equal">
      <formula>"USD"</formula>
    </cfRule>
    <cfRule type="cellIs" dxfId="49" priority="48" operator="equal">
      <formula>"ZAR"</formula>
    </cfRule>
  </conditionalFormatting>
  <conditionalFormatting sqref="D273:D276">
    <cfRule type="cellIs" dxfId="48" priority="49" operator="equal">
      <formula>"USD"</formula>
    </cfRule>
    <cfRule type="cellIs" dxfId="47" priority="50" operator="equal">
      <formula>"NGN"</formula>
    </cfRule>
    <cfRule type="cellIs" dxfId="46" priority="51" operator="equal">
      <formula>"ZAR"</formula>
    </cfRule>
  </conditionalFormatting>
  <conditionalFormatting sqref="AE1:AE51">
    <cfRule type="cellIs" dxfId="45" priority="52" operator="equal">
      <formula>"ZAR"</formula>
    </cfRule>
    <cfRule type="cellIs" dxfId="44" priority="53" operator="equal">
      <formula>"NGN"</formula>
    </cfRule>
    <cfRule type="cellIs" dxfId="43" priority="54" operator="equal">
      <formula>"USD"</formula>
    </cfRule>
  </conditionalFormatting>
  <conditionalFormatting sqref="AE2:AE51 AE269:AE271">
    <cfRule type="cellIs" dxfId="42" priority="55" operator="equal">
      <formula>"GBP"</formula>
    </cfRule>
    <cfRule type="cellIs" dxfId="41" priority="56" operator="equal">
      <formula>"EUR"</formula>
    </cfRule>
  </conditionalFormatting>
  <conditionalFormatting sqref="AE62:AE63 AE139:AE154">
    <cfRule type="cellIs" dxfId="40" priority="57" operator="equal">
      <formula>"GBP"</formula>
    </cfRule>
    <cfRule type="cellIs" dxfId="39" priority="58" operator="equal">
      <formula>"EUR"</formula>
    </cfRule>
    <cfRule type="cellIs" dxfId="38" priority="59" operator="equal">
      <formula>"ZAR"</formula>
    </cfRule>
    <cfRule type="cellIs" dxfId="37" priority="60" operator="equal">
      <formula>"NGN"</formula>
    </cfRule>
    <cfRule type="cellIs" dxfId="36" priority="61" operator="equal">
      <formula>"USD"</formula>
    </cfRule>
  </conditionalFormatting>
  <conditionalFormatting sqref="AE82:AE90">
    <cfRule type="cellIs" dxfId="35" priority="62" operator="equal">
      <formula>"ZAR"</formula>
    </cfRule>
    <cfRule type="cellIs" dxfId="34" priority="63" operator="equal">
      <formula>"NGN"</formula>
    </cfRule>
    <cfRule type="cellIs" dxfId="33" priority="64" operator="equal">
      <formula>"USD"</formula>
    </cfRule>
    <cfRule type="cellIs" dxfId="32" priority="65" operator="equal">
      <formula>"GBP"</formula>
    </cfRule>
    <cfRule type="cellIs" dxfId="31" priority="66" operator="equal">
      <formula>"EUR"</formula>
    </cfRule>
  </conditionalFormatting>
  <conditionalFormatting sqref="AE92:AE103">
    <cfRule type="cellIs" dxfId="30" priority="67" operator="equal">
      <formula>"ZAR"</formula>
    </cfRule>
    <cfRule type="cellIs" dxfId="29" priority="68" operator="equal">
      <formula>"NGN"</formula>
    </cfRule>
    <cfRule type="cellIs" dxfId="28" priority="69" operator="equal">
      <formula>"USD"</formula>
    </cfRule>
    <cfRule type="cellIs" dxfId="27" priority="70" operator="equal">
      <formula>"GBP"</formula>
    </cfRule>
    <cfRule type="cellIs" dxfId="26" priority="71" operator="equal">
      <formula>"EUR"</formula>
    </cfRule>
  </conditionalFormatting>
  <conditionalFormatting sqref="AE105:AE113">
    <cfRule type="cellIs" dxfId="25" priority="72" operator="equal">
      <formula>"ZAR"</formula>
    </cfRule>
    <cfRule type="cellIs" dxfId="24" priority="73" operator="equal">
      <formula>"NGN"</formula>
    </cfRule>
    <cfRule type="cellIs" dxfId="23" priority="74" operator="equal">
      <formula>"USD"</formula>
    </cfRule>
    <cfRule type="cellIs" dxfId="22" priority="75" operator="equal">
      <formula>"GBP"</formula>
    </cfRule>
    <cfRule type="cellIs" dxfId="21" priority="76" operator="equal">
      <formula>"EUR"</formula>
    </cfRule>
  </conditionalFormatting>
  <conditionalFormatting sqref="AE156:AE179">
    <cfRule type="cellIs" dxfId="20" priority="77" operator="equal">
      <formula>"ZAR"</formula>
    </cfRule>
    <cfRule type="cellIs" dxfId="19" priority="78" operator="equal">
      <formula>"NGN"</formula>
    </cfRule>
    <cfRule type="cellIs" dxfId="18" priority="79" operator="equal">
      <formula>"USD"</formula>
    </cfRule>
    <cfRule type="cellIs" dxfId="17" priority="80" operator="equal">
      <formula>"GBP"</formula>
    </cfRule>
    <cfRule type="cellIs" dxfId="16" priority="81" operator="equal">
      <formula>"EUR"</formula>
    </cfRule>
  </conditionalFormatting>
  <conditionalFormatting sqref="AE219:AE263">
    <cfRule type="cellIs" dxfId="15" priority="82" operator="equal">
      <formula>"ZAR"</formula>
    </cfRule>
    <cfRule type="cellIs" dxfId="14" priority="83" operator="equal">
      <formula>"NGN"</formula>
    </cfRule>
    <cfRule type="cellIs" dxfId="13" priority="84" operator="equal">
      <formula>"USD"</formula>
    </cfRule>
    <cfRule type="cellIs" dxfId="12" priority="85" operator="equal">
      <formula>"GBP"</formula>
    </cfRule>
    <cfRule type="cellIs" dxfId="11" priority="86" operator="equal">
      <formula>"EUR"</formula>
    </cfRule>
  </conditionalFormatting>
  <conditionalFormatting sqref="AE265:AE267">
    <cfRule type="cellIs" dxfId="10" priority="87" operator="equal">
      <formula>"ZAR"</formula>
    </cfRule>
    <cfRule type="cellIs" dxfId="9" priority="88" operator="equal">
      <formula>"NGN"</formula>
    </cfRule>
    <cfRule type="cellIs" dxfId="8" priority="89" operator="equal">
      <formula>"USD"</formula>
    </cfRule>
    <cfRule type="cellIs" dxfId="7" priority="90" operator="equal">
      <formula>"GBP"</formula>
    </cfRule>
    <cfRule type="cellIs" dxfId="6" priority="91" operator="equal">
      <formula>"EUR"</formula>
    </cfRule>
  </conditionalFormatting>
  <conditionalFormatting sqref="AE269:AE271">
    <cfRule type="cellIs" dxfId="5" priority="92" operator="equal">
      <formula>"NGN"</formula>
    </cfRule>
    <cfRule type="cellIs" dxfId="4" priority="93" operator="equal">
      <formula>"USD"</formula>
    </cfRule>
    <cfRule type="cellIs" dxfId="3" priority="94" operator="equal">
      <formula>"ZAR"</formula>
    </cfRule>
  </conditionalFormatting>
  <conditionalFormatting sqref="AE273:AE276">
    <cfRule type="cellIs" dxfId="2" priority="95" operator="equal">
      <formula>"USD"</formula>
    </cfRule>
    <cfRule type="cellIs" dxfId="1" priority="96" operator="equal">
      <formula>"NGN"</formula>
    </cfRule>
    <cfRule type="cellIs" dxfId="0" priority="97" operator="equal">
      <formula>"ZAR"</formula>
    </cfRule>
  </conditionalFormatting>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Budget Summary</vt:lpstr>
      <vt:lpstr>Full Budget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jordy sank</cp:lastModifiedBy>
  <dcterms:created xsi:type="dcterms:W3CDTF">2023-12-18T20:05:38Z</dcterms:created>
  <dcterms:modified xsi:type="dcterms:W3CDTF">2026-09-24T20:23:34Z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c1a253-da90-48fc-bc60-26d38ab8b20d_Enabled">
    <vt:lpwstr>true</vt:lpwstr>
  </property>
  <property fmtid="{D5CDD505-2E9C-101B-9397-08002B2CF9AE}" pid="3" name="MSIP_Label_3ac1a253-da90-48fc-bc60-26d38ab8b20d_SetDate">
    <vt:lpwstr>2023-12-19T11:26:19Z</vt:lpwstr>
  </property>
  <property fmtid="{D5CDD505-2E9C-101B-9397-08002B2CF9AE}" pid="4" name="MSIP_Label_3ac1a253-da90-48fc-bc60-26d38ab8b20d_Method">
    <vt:lpwstr>Standard</vt:lpwstr>
  </property>
  <property fmtid="{D5CDD505-2E9C-101B-9397-08002B2CF9AE}" pid="5" name="MSIP_Label_3ac1a253-da90-48fc-bc60-26d38ab8b20d_Name">
    <vt:lpwstr>Public</vt:lpwstr>
  </property>
  <property fmtid="{D5CDD505-2E9C-101B-9397-08002B2CF9AE}" pid="6" name="MSIP_Label_3ac1a253-da90-48fc-bc60-26d38ab8b20d_SiteId">
    <vt:lpwstr>01ea1ee8-0c15-4160-9922-f383f39a19be</vt:lpwstr>
  </property>
  <property fmtid="{D5CDD505-2E9C-101B-9397-08002B2CF9AE}" pid="7" name="MSIP_Label_3ac1a253-da90-48fc-bc60-26d38ab8b20d_ActionId">
    <vt:lpwstr>7366c039-ee19-47f4-984e-046ba3248fdf</vt:lpwstr>
  </property>
  <property fmtid="{D5CDD505-2E9C-101B-9397-08002B2CF9AE}" pid="8" name="MSIP_Label_3ac1a253-da90-48fc-bc60-26d38ab8b20d_ContentBits">
    <vt:lpwstr>0</vt:lpwstr>
  </property>
</Properties>
</file>